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kitts\Downloads\"/>
    </mc:Choice>
  </mc:AlternateContent>
  <xr:revisionPtr revIDLastSave="0" documentId="8_{88EE2BA7-0338-46CC-9949-14D5FB1CEB53}" xr6:coauthVersionLast="47" xr6:coauthVersionMax="47" xr10:uidLastSave="{00000000-0000-0000-0000-000000000000}"/>
  <bookViews>
    <workbookView xWindow="-28920" yWindow="-120" windowWidth="29040" windowHeight="15840" xr2:uid="{892A8ABC-1516-46FC-851F-4D6B8E66A68A}"/>
  </bookViews>
  <sheets>
    <sheet name="How to use &amp; Eq. Calculations" sheetId="6" r:id="rId1"/>
    <sheet name="pit_inlet_curves" sheetId="7" r:id="rId2"/>
    <sheet name="References" sheetId="8"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 i="6" l="1"/>
  <c r="R3" i="6" l="1"/>
  <c r="R2" i="6"/>
  <c r="R4" i="6"/>
  <c r="R5" i="6"/>
  <c r="R6" i="6"/>
  <c r="R7" i="6"/>
  <c r="R8" i="6"/>
  <c r="R9" i="6"/>
  <c r="R10" i="6"/>
  <c r="R11" i="6"/>
  <c r="R12" i="6"/>
  <c r="R13" i="6"/>
  <c r="R14" i="6"/>
  <c r="R15" i="6"/>
  <c r="R16" i="6"/>
  <c r="R17" i="6"/>
  <c r="P2" i="6"/>
  <c r="B17" i="7"/>
  <c r="B16" i="7"/>
  <c r="B15" i="7"/>
  <c r="B14" i="7"/>
  <c r="B13" i="7"/>
  <c r="B12" i="7"/>
  <c r="B11" i="7"/>
  <c r="B10" i="7"/>
  <c r="B9" i="7"/>
  <c r="B8" i="7"/>
  <c r="B7" i="7"/>
  <c r="B6" i="7"/>
  <c r="B5" i="7"/>
  <c r="B4" i="7"/>
  <c r="B3" i="7"/>
  <c r="B2" i="7"/>
  <c r="T2" i="6"/>
  <c r="S4" i="6" l="1"/>
  <c r="S3" i="6"/>
  <c r="S16" i="6"/>
  <c r="S13" i="6"/>
  <c r="S10" i="6"/>
  <c r="S9" i="6"/>
  <c r="S17" i="6"/>
  <c r="S8" i="6"/>
  <c r="S15" i="6"/>
  <c r="S7" i="6"/>
  <c r="S2" i="6"/>
  <c r="S14" i="6"/>
  <c r="S12" i="6"/>
  <c r="S11" i="6"/>
  <c r="S6" i="6"/>
  <c r="S5" i="6"/>
  <c r="T5" i="6" l="1"/>
  <c r="U5" i="6" s="1"/>
  <c r="V5" i="6" s="1"/>
  <c r="T6" i="6"/>
  <c r="U6" i="6" s="1"/>
  <c r="V6" i="6" s="1"/>
  <c r="T11" i="6"/>
  <c r="U11" i="6" s="1"/>
  <c r="V11" i="6" s="1"/>
  <c r="T17" i="6"/>
  <c r="U17" i="6" s="1"/>
  <c r="V17" i="6" s="1"/>
  <c r="T4" i="6"/>
  <c r="U4" i="6" s="1"/>
  <c r="V4" i="6" s="1"/>
  <c r="T12" i="6"/>
  <c r="U12" i="6" s="1"/>
  <c r="V12" i="6" s="1"/>
  <c r="T14" i="6"/>
  <c r="U14" i="6" s="1"/>
  <c r="V14" i="6" s="1"/>
  <c r="U2" i="6"/>
  <c r="A2" i="7" s="1"/>
  <c r="T7" i="6"/>
  <c r="U7" i="6" s="1"/>
  <c r="V7" i="6" s="1"/>
  <c r="T15" i="6"/>
  <c r="U15" i="6" s="1"/>
  <c r="V15" i="6" s="1"/>
  <c r="T8" i="6"/>
  <c r="U8" i="6" s="1"/>
  <c r="V8" i="6" s="1"/>
  <c r="T9" i="6"/>
  <c r="U9" i="6" s="1"/>
  <c r="V9" i="6" s="1"/>
  <c r="T10" i="6"/>
  <c r="U10" i="6" s="1"/>
  <c r="V10" i="6" s="1"/>
  <c r="T13" i="6"/>
  <c r="U13" i="6" s="1"/>
  <c r="V13" i="6" s="1"/>
  <c r="T16" i="6"/>
  <c r="U16" i="6" s="1"/>
  <c r="V16" i="6" s="1"/>
  <c r="T3" i="6"/>
  <c r="U3" i="6" s="1"/>
  <c r="V3" i="6" s="1"/>
  <c r="A3" i="7" l="1"/>
  <c r="A4" i="7" s="1"/>
  <c r="A5" i="7" s="1"/>
  <c r="A6" i="7" s="1"/>
  <c r="A7" i="7" s="1"/>
  <c r="A8" i="7" s="1"/>
  <c r="A9" i="7" s="1"/>
  <c r="A10" i="7" s="1"/>
  <c r="A11" i="7" s="1"/>
  <c r="A12" i="7" s="1"/>
  <c r="A13" i="7" s="1"/>
  <c r="A14" i="7" s="1"/>
  <c r="A15" i="7" s="1"/>
  <c r="A16" i="7" s="1"/>
  <c r="A1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MRoberts</author>
  </authors>
  <commentList>
    <comment ref="L1" authorId="0" shapeId="0" xr:uid="{C9DD4FAB-43C7-4D17-992D-FA2F8228F3B9}">
      <text>
        <r>
          <rPr>
            <b/>
            <sz val="9"/>
            <color indexed="81"/>
            <rFont val="Tahoma"/>
            <family val="2"/>
          </rPr>
          <t>Grate Type</t>
        </r>
      </text>
    </comment>
    <comment ref="M1" authorId="0" shapeId="0" xr:uid="{44972ADB-1BD4-4A85-AA9A-88C455A774F3}">
      <text>
        <r>
          <rPr>
            <b/>
            <sz val="9"/>
            <color indexed="81"/>
            <rFont val="Tahoma"/>
            <family val="2"/>
          </rPr>
          <t xml:space="preserve">Longitudinal Slope
</t>
        </r>
        <r>
          <rPr>
            <sz val="9"/>
            <color indexed="81"/>
            <rFont val="Tahoma"/>
            <family val="2"/>
          </rPr>
          <t>Shallow = 1/100
Steep = 1/20</t>
        </r>
      </text>
    </comment>
    <comment ref="N1" authorId="0" shapeId="0" xr:uid="{70A60A97-3EBF-489E-A81D-10676A2D14ED}">
      <text>
        <r>
          <rPr>
            <b/>
            <sz val="9"/>
            <color indexed="81"/>
            <rFont val="Tahoma"/>
            <family val="2"/>
          </rPr>
          <t xml:space="preserve">Cross-sectional slope
</t>
        </r>
        <r>
          <rPr>
            <sz val="9"/>
            <color indexed="81"/>
            <rFont val="Tahoma"/>
            <family val="2"/>
          </rPr>
          <t>Shallow = 1/50
Steep = 1/15</t>
        </r>
      </text>
    </comment>
    <comment ref="O1" authorId="0" shapeId="0" xr:uid="{324B21A6-DAEE-4F5B-B4BB-BD87B6C9ABD5}">
      <text>
        <r>
          <rPr>
            <b/>
            <sz val="9"/>
            <color indexed="81"/>
            <rFont val="Tahoma"/>
            <family val="2"/>
          </rPr>
          <t>Manning's n coefficient</t>
        </r>
        <r>
          <rPr>
            <sz val="9"/>
            <color indexed="81"/>
            <rFont val="Tahoma"/>
            <family val="2"/>
          </rPr>
          <t xml:space="preserve">
</t>
        </r>
        <r>
          <rPr>
            <u/>
            <sz val="9"/>
            <color indexed="81"/>
            <rFont val="Tahoma"/>
            <family val="2"/>
          </rPr>
          <t>Surface</t>
        </r>
        <r>
          <rPr>
            <sz val="9"/>
            <color indexed="81"/>
            <rFont val="Tahoma"/>
            <family val="2"/>
          </rPr>
          <t xml:space="preserve">     </t>
        </r>
        <r>
          <rPr>
            <u/>
            <sz val="9"/>
            <color indexed="81"/>
            <rFont val="Tahoma"/>
            <family val="2"/>
          </rPr>
          <t>Condition</t>
        </r>
        <r>
          <rPr>
            <sz val="9"/>
            <color indexed="81"/>
            <rFont val="Tahoma"/>
            <family val="2"/>
          </rPr>
          <t xml:space="preserve">   </t>
        </r>
        <r>
          <rPr>
            <u/>
            <sz val="9"/>
            <color indexed="81"/>
            <rFont val="Tahoma"/>
            <family val="2"/>
          </rPr>
          <t>n</t>
        </r>
        <r>
          <rPr>
            <sz val="9"/>
            <color indexed="81"/>
            <rFont val="Tahoma"/>
            <family val="2"/>
          </rPr>
          <t xml:space="preserve">
Concrete  Average     0.013
Concrete  Poor             0.016
Blacktop   Average     0.017
Blacktop   Poor             0.021</t>
        </r>
      </text>
    </comment>
    <comment ref="P1" authorId="0" shapeId="0" xr:uid="{40C26F2B-273B-4654-97FE-9A5229797B88}">
      <text>
        <r>
          <rPr>
            <b/>
            <sz val="9"/>
            <color indexed="81"/>
            <rFont val="Tahoma"/>
            <family val="2"/>
          </rPr>
          <t xml:space="preserve">Grating Parameter
</t>
        </r>
        <r>
          <rPr>
            <sz val="9"/>
            <color indexed="81"/>
            <rFont val="Tahoma"/>
            <family val="2"/>
          </rPr>
          <t>Design value corresponding to grating type</t>
        </r>
      </text>
    </comment>
    <comment ref="Q1" authorId="0" shapeId="0" xr:uid="{B88F6260-A018-42BF-AC05-945B9F0A1595}">
      <text>
        <r>
          <rPr>
            <b/>
            <sz val="9"/>
            <color indexed="81"/>
            <rFont val="Tahoma"/>
            <family val="2"/>
          </rPr>
          <t>Water Depth</t>
        </r>
        <r>
          <rPr>
            <sz val="9"/>
            <color indexed="81"/>
            <rFont val="Tahoma"/>
            <family val="2"/>
          </rPr>
          <t xml:space="preserve"> against the kerb</t>
        </r>
      </text>
    </comment>
    <comment ref="R1" authorId="0" shapeId="0" xr:uid="{333CB2C0-1C58-4B5E-BB6C-A613F2944A74}">
      <text>
        <r>
          <rPr>
            <b/>
            <sz val="9"/>
            <color indexed="81"/>
            <rFont val="Tahoma"/>
            <family val="2"/>
          </rPr>
          <t>Flow Width</t>
        </r>
      </text>
    </comment>
    <comment ref="S1" authorId="0" shapeId="0" xr:uid="{274471DA-F238-43B1-AD42-B53DE6599D65}">
      <text>
        <r>
          <rPr>
            <b/>
            <sz val="9"/>
            <color indexed="81"/>
            <rFont val="Tahoma"/>
            <family val="2"/>
          </rPr>
          <t>Cross-sectional area</t>
        </r>
        <r>
          <rPr>
            <sz val="9"/>
            <color indexed="81"/>
            <rFont val="Tahoma"/>
            <family val="2"/>
          </rPr>
          <t xml:space="preserve"> of flow just upstream of the grating
</t>
        </r>
      </text>
    </comment>
    <comment ref="T1" authorId="0" shapeId="0" xr:uid="{2E641891-22E5-4015-A6C7-50F3C9AB58C4}">
      <text>
        <r>
          <rPr>
            <b/>
            <sz val="9"/>
            <color indexed="81"/>
            <rFont val="Tahoma"/>
            <family val="2"/>
          </rPr>
          <t xml:space="preserve">Hydraulic Radius </t>
        </r>
        <r>
          <rPr>
            <sz val="9"/>
            <color indexed="81"/>
            <rFont val="Tahoma"/>
            <family val="2"/>
          </rPr>
          <t xml:space="preserve">of the channel
</t>
        </r>
      </text>
    </comment>
    <comment ref="U1" authorId="0" shapeId="0" xr:uid="{D9B6AA23-8AE9-4A4E-B8BE-3E66A16B4F68}">
      <text>
        <r>
          <rPr>
            <b/>
            <sz val="9"/>
            <color indexed="81"/>
            <rFont val="Tahoma"/>
            <family val="2"/>
          </rPr>
          <t>Flow rate</t>
        </r>
        <r>
          <rPr>
            <sz val="9"/>
            <color indexed="81"/>
            <rFont val="Tahoma"/>
            <family val="2"/>
          </rPr>
          <t xml:space="preserve"> approaching the grating, calculated from Manning's equation</t>
        </r>
      </text>
    </comment>
    <comment ref="V1" authorId="0" shapeId="0" xr:uid="{13D86C04-D44A-407B-ACE8-8803FA9BC66F}">
      <text>
        <r>
          <rPr>
            <b/>
            <sz val="9"/>
            <color indexed="81"/>
            <rFont val="Tahoma"/>
            <family val="2"/>
          </rPr>
          <t>Flow collection efficiency</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MRoberts</author>
  </authors>
  <commentList>
    <comment ref="A1" authorId="0" shapeId="0" xr:uid="{49F00F91-651B-45EC-98E4-B0E2985D244C}">
      <text>
        <r>
          <rPr>
            <b/>
            <sz val="9"/>
            <color indexed="81"/>
            <rFont val="Tahoma"/>
            <family val="2"/>
          </rPr>
          <t>Net flow</t>
        </r>
        <r>
          <rPr>
            <sz val="9"/>
            <color indexed="81"/>
            <rFont val="Tahoma"/>
            <family val="2"/>
          </rPr>
          <t xml:space="preserve"> into the gully pot, calculated by multiplyign the flow rate by the collection efficiency.</t>
        </r>
      </text>
    </comment>
    <comment ref="B1" authorId="0" shapeId="0" xr:uid="{AAACDB77-ED56-4B43-8315-E347DC5AF287}">
      <text>
        <r>
          <rPr>
            <sz val="9"/>
            <color indexed="81"/>
            <rFont val="Tahoma"/>
            <family val="2"/>
          </rPr>
          <t>Water Depth against the kerb</t>
        </r>
      </text>
    </comment>
  </commentList>
</comments>
</file>

<file path=xl/sharedStrings.xml><?xml version="1.0" encoding="utf-8"?>
<sst xmlns="http://schemas.openxmlformats.org/spreadsheetml/2006/main" count="49" uniqueCount="46">
  <si>
    <t>Type</t>
  </si>
  <si>
    <r>
      <t>S</t>
    </r>
    <r>
      <rPr>
        <b/>
        <vertAlign val="subscript"/>
        <sz val="12"/>
        <color theme="1"/>
        <rFont val="Calibri"/>
        <family val="2"/>
        <scheme val="minor"/>
      </rPr>
      <t>L</t>
    </r>
  </si>
  <si>
    <r>
      <t xml:space="preserve"> S</t>
    </r>
    <r>
      <rPr>
        <b/>
        <vertAlign val="subscript"/>
        <sz val="12"/>
        <color theme="1"/>
        <rFont val="Calibri"/>
        <family val="2"/>
        <scheme val="minor"/>
      </rPr>
      <t>C</t>
    </r>
  </si>
  <si>
    <t>n</t>
  </si>
  <si>
    <r>
      <t>G</t>
    </r>
    <r>
      <rPr>
        <b/>
        <vertAlign val="subscript"/>
        <sz val="12"/>
        <color theme="1"/>
        <rFont val="Calibri"/>
        <family val="2"/>
        <scheme val="minor"/>
      </rPr>
      <t>d</t>
    </r>
  </si>
  <si>
    <t>H (m)</t>
  </si>
  <si>
    <t>B (m)</t>
  </si>
  <si>
    <r>
      <t>A</t>
    </r>
    <r>
      <rPr>
        <b/>
        <vertAlign val="subscript"/>
        <sz val="12"/>
        <color theme="1"/>
        <rFont val="Calibri"/>
        <family val="2"/>
        <scheme val="minor"/>
      </rPr>
      <t xml:space="preserve">f </t>
    </r>
    <r>
      <rPr>
        <b/>
        <sz val="12"/>
        <color theme="1"/>
        <rFont val="Calibri"/>
        <family val="2"/>
        <scheme val="minor"/>
      </rPr>
      <t>(m</t>
    </r>
    <r>
      <rPr>
        <b/>
        <vertAlign val="superscript"/>
        <sz val="12"/>
        <color theme="1"/>
        <rFont val="Calibri"/>
        <family val="2"/>
        <scheme val="minor"/>
      </rPr>
      <t>2</t>
    </r>
    <r>
      <rPr>
        <b/>
        <sz val="12"/>
        <color theme="1"/>
        <rFont val="Calibri"/>
        <family val="2"/>
        <scheme val="minor"/>
      </rPr>
      <t>)</t>
    </r>
  </si>
  <si>
    <r>
      <t>R (m</t>
    </r>
    <r>
      <rPr>
        <b/>
        <sz val="12"/>
        <color theme="1"/>
        <rFont val="Calibri"/>
        <family val="2"/>
        <scheme val="minor"/>
      </rPr>
      <t>)</t>
    </r>
  </si>
  <si>
    <r>
      <t>Q (m</t>
    </r>
    <r>
      <rPr>
        <b/>
        <vertAlign val="superscript"/>
        <sz val="12"/>
        <color theme="1"/>
        <rFont val="Calibri"/>
        <family val="2"/>
        <scheme val="minor"/>
      </rPr>
      <t>3</t>
    </r>
    <r>
      <rPr>
        <b/>
        <sz val="12"/>
        <color theme="1"/>
        <rFont val="Calibri"/>
        <family val="2"/>
        <scheme val="minor"/>
      </rPr>
      <t>/s)</t>
    </r>
  </si>
  <si>
    <t>ŋ (%)</t>
  </si>
  <si>
    <t>Refer:</t>
  </si>
  <si>
    <t>P</t>
  </si>
  <si>
    <t>Introduction</t>
  </si>
  <si>
    <t>How to use this spreadsheet</t>
  </si>
  <si>
    <t>The steps can be summarised as follows:</t>
  </si>
  <si>
    <t>1.</t>
  </si>
  <si>
    <t>2.</t>
  </si>
  <si>
    <t>3.</t>
  </si>
  <si>
    <t>4.</t>
  </si>
  <si>
    <t>5.</t>
  </si>
  <si>
    <t>6.</t>
  </si>
  <si>
    <t>8.</t>
  </si>
  <si>
    <t>9.</t>
  </si>
  <si>
    <t>10.</t>
  </si>
  <si>
    <t>12.</t>
  </si>
  <si>
    <t>Click on H (m) column and provide the water level (m) dataset in Q 2-17.   The depth range can be changed, but the following equations are only valid up to the kerb height.</t>
  </si>
  <si>
    <t>Q</t>
  </si>
  <si>
    <t>R</t>
  </si>
  <si>
    <t>S</t>
  </si>
  <si>
    <t>T</t>
  </si>
  <si>
    <t>Example Dataset H (m)</t>
  </si>
  <si>
    <t>How to use this tool</t>
  </si>
  <si>
    <t>Initial Template</t>
  </si>
  <si>
    <t>https://www.standardsforhighways.co.uk/tses/attachments/a869ed8e-4470-4286-aef4-7d11af24a597</t>
  </si>
  <si>
    <t>This spreadsheet can be used for the calculations of the flow capacity of kerb channel and flow collection efficiency of gully grating. Equations C.1-C.5 which are described in Appendix C (p.g.: 25) of Spacing of Road Gullies guidance are used (for more details, please see References tab). Automatically, the Equations are calculated and  the Head-Discharge diagram is generated. To use, please provide the tool with an ascending series of water levels (m) in Q 2-17 column  (please see, H (m) parameter). The corresponding plots can be viewed in the pit_inlet_curves tabs. For demonstration purposes, the spreadsheet is filled in with example data.</t>
  </si>
  <si>
    <t xml:space="preserve">Click on row: L2. From the given list (please click on arrow) select the gulley grate type. The grating parameter (Gd) will automatically update itself (please, see P2 row) according to the design values specified in Table A.2, Appendix A. </t>
  </si>
  <si>
    <r>
      <t>Click on rows: M2, N2 and O2. From the given lists, select the road gradient (S</t>
    </r>
    <r>
      <rPr>
        <b/>
        <vertAlign val="subscript"/>
        <sz val="11"/>
        <color theme="1"/>
        <rFont val="Calibri"/>
        <family val="2"/>
        <scheme val="minor"/>
      </rPr>
      <t>L</t>
    </r>
    <r>
      <rPr>
        <b/>
        <sz val="11"/>
        <color theme="1"/>
        <rFont val="Calibri"/>
        <family val="2"/>
        <scheme val="minor"/>
      </rPr>
      <t>)/crossfall (S</t>
    </r>
    <r>
      <rPr>
        <b/>
        <vertAlign val="subscript"/>
        <sz val="11"/>
        <color theme="1"/>
        <rFont val="Calibri"/>
        <family val="2"/>
        <scheme val="minor"/>
      </rPr>
      <t>c</t>
    </r>
    <r>
      <rPr>
        <b/>
        <sz val="11"/>
        <color theme="1"/>
        <rFont val="Calibri"/>
        <family val="2"/>
        <scheme val="minor"/>
      </rPr>
      <t>)/Manning's (n), respectively.</t>
    </r>
  </si>
  <si>
    <t>Flow width:B (m) (column: R 2-17) is calculated from Equation (C.1).</t>
  </si>
  <si>
    <r>
      <t>Cross-sectional: A</t>
    </r>
    <r>
      <rPr>
        <b/>
        <vertAlign val="subscript"/>
        <sz val="11"/>
        <color theme="1"/>
        <rFont val="Calibri"/>
        <family val="2"/>
        <scheme val="minor"/>
      </rPr>
      <t xml:space="preserve">f </t>
    </r>
    <r>
      <rPr>
        <b/>
        <sz val="11"/>
        <color theme="1"/>
        <rFont val="Calibri"/>
        <family val="2"/>
        <scheme val="minor"/>
      </rPr>
      <t>(m)</t>
    </r>
    <r>
      <rPr>
        <b/>
        <vertAlign val="subscript"/>
        <sz val="11"/>
        <color theme="1"/>
        <rFont val="Calibri"/>
        <family val="2"/>
        <scheme val="minor"/>
      </rPr>
      <t xml:space="preserve"> </t>
    </r>
    <r>
      <rPr>
        <b/>
        <sz val="11"/>
        <color theme="1"/>
        <rFont val="Calibri"/>
        <family val="2"/>
        <scheme val="minor"/>
      </rPr>
      <t xml:space="preserve"> (column: S 2-17) area is calculated by Equation (C.2).</t>
    </r>
  </si>
  <si>
    <t>Hydraulic radius: R (m) (column: P 2-17) is calculated by Equation (C.3)</t>
  </si>
  <si>
    <r>
      <t>Flow rate: Q(m</t>
    </r>
    <r>
      <rPr>
        <b/>
        <vertAlign val="superscript"/>
        <sz val="11"/>
        <color theme="1"/>
        <rFont val="Calibri"/>
        <family val="2"/>
        <scheme val="minor"/>
      </rPr>
      <t>3</t>
    </r>
    <r>
      <rPr>
        <b/>
        <sz val="11"/>
        <color theme="1"/>
        <rFont val="Calibri"/>
        <family val="2"/>
        <scheme val="minor"/>
      </rPr>
      <t>/s) (column: U 2-17) is calculated by Manning's Equation (C.4)</t>
    </r>
  </si>
  <si>
    <t>Flow collection efficiency: η% (column: V 2-17) is calculated by Equation (C.5)</t>
  </si>
  <si>
    <t>The Spacing of Road Gullies guidance describes the requirements and method to determine the spacing of road gratings, within an acceptable width of channel flow, according to  UK Standards: BS EN 124 and BS 7903. The guidance presents a method employing a calculation process. The resulting Depth-Discharge data from the calculations can be obtained by using this spreadsheet which can then be used in the pit inlet curves. For more details of how to use this spreadsheet, please see the Section: How to use this spreadsheet in this page.</t>
  </si>
  <si>
    <t>The Net flow into the gully pot is calculated by multiplying the flow rate by the collection efficiency. For results, please visit the pit inlet curves tab, column: A 2-17. Conditional formatting has been used to highlight when the limit on discharge is reached.</t>
  </si>
  <si>
    <t xml:space="preserve">The resultant Depth-Discharge data can be viewed in the pit inlet curves tab. Please use the pit_inlet_curves tab for a summary of results and save to a csv file for use in the TUFLOW 1D pit modelling.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</si>
</sst>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0"/>
    <numFmt numFmtId="166" formatCode="0.0000"/>
    <numFmt numFmtId="167" formatCode="#\ ???/???"/>
  </numFmts>
  <fonts count="20" x14ac:knownFonts="1">
    <font>
      <sz val="11"/>
      <color theme="1"/>
      <name val="Calibri"/>
      <family val="2"/>
      <scheme val="minor"/>
    </font>
    <font>
      <b/>
      <sz val="11"/>
      <color theme="1"/>
      <name val="Calibri"/>
      <family val="2"/>
      <scheme val="minor"/>
    </font>
    <font>
      <b/>
      <vertAlign val="subscript"/>
      <sz val="11"/>
      <color theme="1"/>
      <name val="Calibri"/>
      <family val="2"/>
      <scheme val="minor"/>
    </font>
    <font>
      <sz val="11"/>
      <color theme="0"/>
      <name val="Calibri"/>
      <family val="2"/>
      <scheme val="minor"/>
    </font>
    <font>
      <sz val="11"/>
      <color rgb="FF3F3F76"/>
      <name val="Calibri"/>
      <family val="2"/>
      <scheme val="minor"/>
    </font>
    <font>
      <b/>
      <sz val="11"/>
      <color rgb="FFFA7D00"/>
      <name val="Calibri"/>
      <family val="2"/>
      <scheme val="minor"/>
    </font>
    <font>
      <b/>
      <sz val="12"/>
      <color theme="1"/>
      <name val="Calibri"/>
      <family val="2"/>
      <scheme val="minor"/>
    </font>
    <font>
      <b/>
      <vertAlign val="subscript"/>
      <sz val="12"/>
      <color theme="1"/>
      <name val="Calibri"/>
      <family val="2"/>
      <scheme val="minor"/>
    </font>
    <font>
      <b/>
      <vertAlign val="superscript"/>
      <sz val="12"/>
      <color theme="1"/>
      <name val="Calibri"/>
      <family val="2"/>
      <scheme val="minor"/>
    </font>
    <font>
      <sz val="10"/>
      <color theme="1"/>
      <name val="Calibri"/>
      <family val="2"/>
      <scheme val="minor"/>
    </font>
    <font>
      <b/>
      <sz val="9"/>
      <color indexed="81"/>
      <name val="Tahoma"/>
      <family val="2"/>
    </font>
    <font>
      <sz val="9"/>
      <color indexed="81"/>
      <name val="Tahoma"/>
      <family val="2"/>
    </font>
    <font>
      <u/>
      <sz val="9"/>
      <color indexed="81"/>
      <name val="Tahoma"/>
      <family val="2"/>
    </font>
    <font>
      <sz val="11"/>
      <name val="Calibri"/>
      <family val="2"/>
      <scheme val="minor"/>
    </font>
    <font>
      <sz val="12"/>
      <name val="Calibri"/>
      <family val="2"/>
      <scheme val="minor"/>
    </font>
    <font>
      <sz val="11"/>
      <color theme="1"/>
      <name val="Calibri"/>
      <family val="2"/>
      <scheme val="minor"/>
    </font>
    <font>
      <sz val="12"/>
      <color theme="0"/>
      <name val="Calibri"/>
      <family val="2"/>
      <scheme val="minor"/>
    </font>
    <font>
      <b/>
      <vertAlign val="superscript"/>
      <sz val="11"/>
      <color theme="1"/>
      <name val="Calibri"/>
      <family val="2"/>
      <scheme val="minor"/>
    </font>
    <font>
      <sz val="12"/>
      <color theme="1"/>
      <name val="Calibri"/>
      <family val="2"/>
      <scheme val="minor"/>
    </font>
    <font>
      <b/>
      <sz val="12"/>
      <color rgb="FFFF0000"/>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rgb="FFB2B2B2"/>
      </left>
      <right style="thin">
        <color rgb="FFB2B2B2"/>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rgb="FFB2B2B2"/>
      </left>
      <right/>
      <top/>
      <bottom/>
      <diagonal/>
    </border>
    <border>
      <left/>
      <right style="thin">
        <color rgb="FFB2B2B2"/>
      </right>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
      <left style="thin">
        <color rgb="FFB2B2B2"/>
      </left>
      <right/>
      <top style="thin">
        <color rgb="FFB2B2B2"/>
      </top>
      <bottom style="thin">
        <color rgb="FFB2B2B2"/>
      </bottom>
      <diagonal/>
    </border>
  </borders>
  <cellStyleXfs count="4">
    <xf numFmtId="0" fontId="0" fillId="0" borderId="0"/>
    <xf numFmtId="0" fontId="4" fillId="2" borderId="2" applyNumberFormat="0" applyAlignment="0" applyProtection="0"/>
    <xf numFmtId="0" fontId="5" fillId="3" borderId="2" applyNumberFormat="0" applyAlignment="0" applyProtection="0"/>
    <xf numFmtId="0" fontId="15" fillId="4" borderId="6" applyNumberFormat="0" applyFont="0" applyAlignment="0" applyProtection="0"/>
  </cellStyleXfs>
  <cellXfs count="57">
    <xf numFmtId="0" fontId="0" fillId="0" borderId="0" xfId="0"/>
    <xf numFmtId="0" fontId="3" fillId="0" borderId="0" xfId="0" applyFont="1"/>
    <xf numFmtId="0" fontId="6" fillId="0" borderId="3" xfId="0" applyFont="1" applyBorder="1" applyAlignment="1">
      <alignment horizontal="center" vertical="center"/>
    </xf>
    <xf numFmtId="0" fontId="6" fillId="0" borderId="4" xfId="0" applyFont="1" applyBorder="1" applyAlignment="1">
      <alignment horizontal="center" vertical="center"/>
    </xf>
    <xf numFmtId="2" fontId="6" fillId="0" borderId="4" xfId="0" applyNumberFormat="1" applyFont="1" applyBorder="1" applyAlignment="1">
      <alignment horizontal="center" vertical="center"/>
    </xf>
    <xf numFmtId="2" fontId="6" fillId="0" borderId="5" xfId="0" applyNumberFormat="1" applyFont="1" applyBorder="1" applyAlignment="1">
      <alignment horizontal="center" vertical="center"/>
    </xf>
    <xf numFmtId="164" fontId="4" fillId="2" borderId="1" xfId="1" applyNumberFormat="1" applyBorder="1" applyAlignment="1">
      <alignment horizontal="center" vertical="center"/>
    </xf>
    <xf numFmtId="2" fontId="5" fillId="3" borderId="2" xfId="2" applyNumberFormat="1" applyAlignment="1">
      <alignment horizontal="center" vertical="center"/>
    </xf>
    <xf numFmtId="164" fontId="5" fillId="3" borderId="2" xfId="2" applyNumberFormat="1" applyAlignment="1">
      <alignment horizontal="center" vertical="center"/>
    </xf>
    <xf numFmtId="165" fontId="5" fillId="3" borderId="2" xfId="2" applyNumberFormat="1" applyAlignment="1">
      <alignment horizontal="center" vertical="center"/>
    </xf>
    <xf numFmtId="166" fontId="5" fillId="3" borderId="2" xfId="2" applyNumberFormat="1" applyAlignment="1">
      <alignment horizontal="center" vertical="center"/>
    </xf>
    <xf numFmtId="1" fontId="5" fillId="3" borderId="2" xfId="2" applyNumberFormat="1" applyAlignment="1">
      <alignment horizontal="center" vertical="center"/>
    </xf>
    <xf numFmtId="13" fontId="0" fillId="0" borderId="0" xfId="0" applyNumberFormat="1"/>
    <xf numFmtId="0" fontId="13" fillId="0" borderId="0" xfId="0" applyFont="1"/>
    <xf numFmtId="0" fontId="16" fillId="0" borderId="0" xfId="0" applyFont="1"/>
    <xf numFmtId="167" fontId="16" fillId="0" borderId="0" xfId="0" applyNumberFormat="1" applyFont="1"/>
    <xf numFmtId="13" fontId="16" fillId="0" borderId="0" xfId="0" applyNumberFormat="1" applyFont="1" applyAlignment="1">
      <alignment horizontal="center" vertical="center"/>
    </xf>
    <xf numFmtId="0" fontId="16" fillId="0" borderId="0" xfId="0" applyFont="1" applyAlignment="1">
      <alignment horizontal="center" vertical="center"/>
    </xf>
    <xf numFmtId="2" fontId="6" fillId="5" borderId="1" xfId="0" applyNumberFormat="1" applyFont="1" applyFill="1" applyBorder="1" applyAlignment="1">
      <alignment horizontal="center" vertical="center"/>
    </xf>
    <xf numFmtId="0" fontId="6" fillId="0" borderId="0" xfId="0" applyFont="1"/>
    <xf numFmtId="0" fontId="9" fillId="0" borderId="0" xfId="0" applyFont="1"/>
    <xf numFmtId="0" fontId="0" fillId="0" borderId="7" xfId="0" applyBorder="1" applyAlignment="1">
      <alignment wrapText="1"/>
    </xf>
    <xf numFmtId="0" fontId="0" fillId="0" borderId="8" xfId="0" applyBorder="1" applyAlignment="1">
      <alignment wrapText="1"/>
    </xf>
    <xf numFmtId="0" fontId="0" fillId="4" borderId="6" xfId="3" applyFont="1" applyAlignment="1">
      <alignment horizontal="left" vertical="center"/>
    </xf>
    <xf numFmtId="0" fontId="0" fillId="0" borderId="0" xfId="0" applyAlignment="1">
      <alignment wrapText="1"/>
    </xf>
    <xf numFmtId="49" fontId="1" fillId="4" borderId="6" xfId="3" applyNumberFormat="1" applyFont="1" applyAlignment="1">
      <alignment horizontal="right" vertical="center"/>
    </xf>
    <xf numFmtId="0" fontId="1" fillId="4" borderId="6" xfId="3" applyFont="1" applyAlignment="1">
      <alignment horizontal="left" vertical="center"/>
    </xf>
    <xf numFmtId="164" fontId="13" fillId="2" borderId="1" xfId="1" applyNumberFormat="1" applyFont="1" applyBorder="1" applyAlignment="1">
      <alignment horizontal="center" vertical="center"/>
    </xf>
    <xf numFmtId="0" fontId="19" fillId="0" borderId="1" xfId="0" applyFont="1" applyBorder="1" applyAlignment="1">
      <alignment horizontal="center" vertical="center"/>
    </xf>
    <xf numFmtId="0" fontId="1" fillId="0" borderId="0" xfId="0" applyFont="1"/>
    <xf numFmtId="14" fontId="0" fillId="4" borderId="6" xfId="3" applyNumberFormat="1" applyFont="1" applyAlignment="1">
      <alignment horizontal="left" vertical="top" wrapText="1"/>
    </xf>
    <xf numFmtId="0" fontId="0" fillId="0" borderId="7" xfId="0" applyBorder="1" applyAlignment="1">
      <alignment vertical="top"/>
    </xf>
    <xf numFmtId="0" fontId="0" fillId="0" borderId="8" xfId="0" applyBorder="1" applyAlignment="1">
      <alignment vertical="top"/>
    </xf>
    <xf numFmtId="0" fontId="1" fillId="4" borderId="17" xfId="3" applyFont="1" applyBorder="1" applyAlignment="1">
      <alignment horizontal="left" vertical="center"/>
    </xf>
    <xf numFmtId="0" fontId="1" fillId="4" borderId="8" xfId="3" applyFont="1" applyBorder="1" applyAlignment="1">
      <alignment horizontal="left" vertical="center"/>
    </xf>
    <xf numFmtId="0" fontId="1" fillId="4" borderId="6" xfId="3" applyFont="1" applyAlignment="1">
      <alignment horizontal="left" vertical="center" wrapText="1"/>
    </xf>
    <xf numFmtId="13" fontId="4" fillId="2" borderId="2" xfId="1" applyNumberFormat="1" applyAlignment="1">
      <alignment horizontal="center" vertical="center"/>
    </xf>
    <xf numFmtId="164" fontId="4" fillId="2" borderId="2" xfId="1" applyNumberFormat="1" applyAlignment="1">
      <alignment horizontal="center" vertical="center"/>
    </xf>
    <xf numFmtId="1" fontId="4" fillId="2" borderId="2" xfId="1" applyNumberFormat="1" applyAlignment="1">
      <alignment horizontal="center" vertical="center"/>
    </xf>
    <xf numFmtId="0" fontId="0" fillId="4" borderId="17" xfId="3" applyFont="1" applyBorder="1" applyAlignment="1">
      <alignment horizontal="center" vertical="top"/>
    </xf>
    <xf numFmtId="0" fontId="0" fillId="4" borderId="7" xfId="3" applyFont="1" applyBorder="1" applyAlignment="1">
      <alignment horizontal="center" vertical="top"/>
    </xf>
    <xf numFmtId="49" fontId="1" fillId="4" borderId="6" xfId="3" applyNumberFormat="1" applyFont="1" applyAlignment="1">
      <alignment horizontal="right" vertical="center" wrapText="1"/>
    </xf>
    <xf numFmtId="0" fontId="18" fillId="4" borderId="6" xfId="3" applyFont="1" applyAlignment="1">
      <alignment vertical="top" wrapText="1"/>
    </xf>
    <xf numFmtId="0" fontId="18" fillId="4" borderId="6" xfId="3" applyFont="1" applyAlignment="1">
      <alignment vertical="top"/>
    </xf>
    <xf numFmtId="0" fontId="4" fillId="2" borderId="2" xfId="1" applyAlignment="1">
      <alignment horizontal="center" vertical="center" wrapText="1"/>
    </xf>
    <xf numFmtId="167" fontId="4" fillId="2" borderId="2" xfId="1" applyNumberFormat="1" applyAlignment="1">
      <alignment horizontal="center" vertical="center"/>
    </xf>
    <xf numFmtId="0" fontId="0" fillId="4" borderId="6" xfId="3" applyFont="1" applyAlignment="1">
      <alignment horizontal="center" vertical="top"/>
    </xf>
    <xf numFmtId="49" fontId="1" fillId="4" borderId="6" xfId="3" applyNumberFormat="1" applyFont="1" applyAlignment="1">
      <alignment horizontal="right" vertical="center"/>
    </xf>
    <xf numFmtId="0" fontId="14" fillId="4" borderId="9" xfId="3" applyFont="1" applyBorder="1" applyAlignment="1">
      <alignment horizontal="left" vertical="top" wrapText="1"/>
    </xf>
    <xf numFmtId="0" fontId="14" fillId="4" borderId="10" xfId="3" applyFont="1" applyBorder="1" applyAlignment="1">
      <alignment horizontal="left" vertical="top" wrapText="1"/>
    </xf>
    <xf numFmtId="0" fontId="14" fillId="4" borderId="11" xfId="3" applyFont="1" applyBorder="1" applyAlignment="1">
      <alignment horizontal="left" vertical="top" wrapText="1"/>
    </xf>
    <xf numFmtId="0" fontId="14" fillId="4" borderId="12" xfId="3" applyFont="1" applyBorder="1" applyAlignment="1">
      <alignment horizontal="left" vertical="top" wrapText="1"/>
    </xf>
    <xf numFmtId="0" fontId="14" fillId="4" borderId="0" xfId="3" applyFont="1" applyBorder="1" applyAlignment="1">
      <alignment horizontal="left" vertical="top" wrapText="1"/>
    </xf>
    <xf numFmtId="0" fontId="14" fillId="4" borderId="13" xfId="3" applyFont="1" applyBorder="1" applyAlignment="1">
      <alignment horizontal="left" vertical="top" wrapText="1"/>
    </xf>
    <xf numFmtId="0" fontId="14" fillId="4" borderId="14" xfId="3" applyFont="1" applyBorder="1" applyAlignment="1">
      <alignment horizontal="left" vertical="top" wrapText="1"/>
    </xf>
    <xf numFmtId="0" fontId="14" fillId="4" borderId="15" xfId="3" applyFont="1" applyBorder="1" applyAlignment="1">
      <alignment horizontal="left" vertical="top" wrapText="1"/>
    </xf>
    <xf numFmtId="0" fontId="14" fillId="4" borderId="16" xfId="3" applyFont="1" applyBorder="1" applyAlignment="1">
      <alignment horizontal="left" vertical="top" wrapText="1"/>
    </xf>
  </cellXfs>
  <cellStyles count="4">
    <cellStyle name="Calculation" xfId="2" builtinId="22"/>
    <cellStyle name="Input" xfId="1" builtinId="20"/>
    <cellStyle name="Normal" xfId="0" builtinId="0"/>
    <cellStyle name="Note" xfId="3" builtinId="1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Depth</a:t>
            </a:r>
            <a:r>
              <a:rPr lang="en-US" baseline="0"/>
              <a:t>-Discharge</a:t>
            </a:r>
            <a:endParaRPr lang="en-US"/>
          </a:p>
        </c:rich>
      </c:tx>
      <c:overlay val="0"/>
    </c:title>
    <c:autoTitleDeleted val="0"/>
    <c:plotArea>
      <c:layout/>
      <c:scatterChart>
        <c:scatterStyle val="lineMarker"/>
        <c:varyColors val="0"/>
        <c:ser>
          <c:idx val="1"/>
          <c:order val="0"/>
          <c:xVal>
            <c:numRef>
              <c:f>'[1]Gully Discharge Data'!$M$26:$M$30</c:f>
              <c:numCache>
                <c:formatCode>General</c:formatCode>
                <c:ptCount val="5"/>
              </c:numCache>
            </c:numRef>
          </c:xVal>
          <c:yVal>
            <c:numRef>
              <c:f>'[1]Gully Discharge Data'!$N$26:$N$30</c:f>
              <c:numCache>
                <c:formatCode>General</c:formatCode>
                <c:ptCount val="5"/>
              </c:numCache>
            </c:numRef>
          </c:yVal>
          <c:smooth val="0"/>
          <c:extLst>
            <c:ext xmlns:c16="http://schemas.microsoft.com/office/drawing/2014/chart" uri="{C3380CC4-5D6E-409C-BE32-E72D297353CC}">
              <c16:uniqueId val="{00000001-AE37-4685-97A7-F5AF54EA6AFF}"/>
            </c:ext>
          </c:extLst>
        </c:ser>
        <c:ser>
          <c:idx val="0"/>
          <c:order val="1"/>
          <c:xVal>
            <c:numRef>
              <c:f>pit_inlet_curves!$A$2:$A$17</c:f>
              <c:numCache>
                <c:formatCode>0.0000</c:formatCode>
                <c:ptCount val="16"/>
                <c:pt idx="0">
                  <c:v>0</c:v>
                </c:pt>
                <c:pt idx="1">
                  <c:v>6.0456271716667096E-5</c:v>
                </c:pt>
                <c:pt idx="2">
                  <c:v>3.8082291607668094E-4</c:v>
                </c:pt>
                <c:pt idx="3">
                  <c:v>1.1101160912195829E-3</c:v>
                </c:pt>
                <c:pt idx="4">
                  <c:v>2.356580942599237E-3</c:v>
                </c:pt>
                <c:pt idx="5">
                  <c:v>4.1994414466607404E-3</c:v>
                </c:pt>
                <c:pt idx="6">
                  <c:v>6.692433831933086E-3</c:v>
                </c:pt>
                <c:pt idx="7">
                  <c:v>9.8651835580778422E-3</c:v>
                </c:pt>
                <c:pt idx="8">
                  <c:v>0.01</c:v>
                </c:pt>
                <c:pt idx="9">
                  <c:v>0.01</c:v>
                </c:pt>
                <c:pt idx="10">
                  <c:v>0.01</c:v>
                </c:pt>
                <c:pt idx="11">
                  <c:v>0.01</c:v>
                </c:pt>
                <c:pt idx="12">
                  <c:v>0.01</c:v>
                </c:pt>
                <c:pt idx="13">
                  <c:v>0.01</c:v>
                </c:pt>
                <c:pt idx="14">
                  <c:v>0.01</c:v>
                </c:pt>
                <c:pt idx="15">
                  <c:v>0.01</c:v>
                </c:pt>
              </c:numCache>
            </c:numRef>
          </c:xVal>
          <c:yVal>
            <c:numRef>
              <c:f>pit_inlet_curves!$B$2:$B$17</c:f>
              <c:numCache>
                <c:formatCode>0.0000</c:formatCode>
                <c:ptCount val="16"/>
                <c:pt idx="0">
                  <c:v>0</c:v>
                </c:pt>
                <c:pt idx="1">
                  <c:v>5.0000000000000001E-3</c:v>
                </c:pt>
                <c:pt idx="2">
                  <c:v>0.01</c:v>
                </c:pt>
                <c:pt idx="3">
                  <c:v>1.4999999999999999E-2</c:v>
                </c:pt>
                <c:pt idx="4">
                  <c:v>0.02</c:v>
                </c:pt>
                <c:pt idx="5">
                  <c:v>2.5000000000000001E-2</c:v>
                </c:pt>
                <c:pt idx="6">
                  <c:v>0.03</c:v>
                </c:pt>
                <c:pt idx="7">
                  <c:v>3.5000000000000003E-2</c:v>
                </c:pt>
                <c:pt idx="8">
                  <c:v>0.04</c:v>
                </c:pt>
                <c:pt idx="9">
                  <c:v>4.4999999999999998E-2</c:v>
                </c:pt>
                <c:pt idx="10">
                  <c:v>0.05</c:v>
                </c:pt>
                <c:pt idx="11">
                  <c:v>5.5E-2</c:v>
                </c:pt>
                <c:pt idx="12">
                  <c:v>0.06</c:v>
                </c:pt>
                <c:pt idx="13">
                  <c:v>6.5000000000000002E-2</c:v>
                </c:pt>
                <c:pt idx="14">
                  <c:v>7.0000000000000007E-2</c:v>
                </c:pt>
                <c:pt idx="15">
                  <c:v>7.4999999999999997E-2</c:v>
                </c:pt>
              </c:numCache>
            </c:numRef>
          </c:yVal>
          <c:smooth val="0"/>
          <c:extLst>
            <c:ext xmlns:c16="http://schemas.microsoft.com/office/drawing/2014/chart" uri="{C3380CC4-5D6E-409C-BE32-E72D297353CC}">
              <c16:uniqueId val="{00000002-AE37-4685-97A7-F5AF54EA6AFF}"/>
            </c:ext>
          </c:extLst>
        </c:ser>
        <c:dLbls>
          <c:showLegendKey val="0"/>
          <c:showVal val="0"/>
          <c:showCatName val="0"/>
          <c:showSerName val="0"/>
          <c:showPercent val="0"/>
          <c:showBubbleSize val="0"/>
        </c:dLbls>
        <c:axId val="75434240"/>
        <c:axId val="85107456"/>
      </c:scatterChart>
      <c:valAx>
        <c:axId val="75434240"/>
        <c:scaling>
          <c:orientation val="minMax"/>
          <c:max val="1.2000000000000002E-2"/>
          <c:min val="0"/>
        </c:scaling>
        <c:delete val="0"/>
        <c:axPos val="b"/>
        <c:minorGridlines/>
        <c:title>
          <c:tx>
            <c:rich>
              <a:bodyPr/>
              <a:lstStyle/>
              <a:p>
                <a:pPr>
                  <a:defRPr/>
                </a:pPr>
                <a:r>
                  <a:rPr lang="en-US"/>
                  <a:t>Discharge(m</a:t>
                </a:r>
                <a:r>
                  <a:rPr lang="en-US" baseline="30000"/>
                  <a:t>3</a:t>
                </a:r>
                <a:r>
                  <a:rPr lang="en-US"/>
                  <a:t>/s)</a:t>
                </a:r>
              </a:p>
            </c:rich>
          </c:tx>
          <c:overlay val="0"/>
        </c:title>
        <c:numFmt formatCode="0.000" sourceLinked="0"/>
        <c:majorTickMark val="out"/>
        <c:minorTickMark val="none"/>
        <c:tickLblPos val="nextTo"/>
        <c:crossAx val="85107456"/>
        <c:crosses val="autoZero"/>
        <c:crossBetween val="midCat"/>
        <c:majorUnit val="2.0000000000000005E-3"/>
        <c:minorUnit val="4.0000000000000007E-4"/>
      </c:valAx>
      <c:valAx>
        <c:axId val="85107456"/>
        <c:scaling>
          <c:orientation val="minMax"/>
        </c:scaling>
        <c:delete val="0"/>
        <c:axPos val="l"/>
        <c:majorGridlines/>
        <c:title>
          <c:tx>
            <c:rich>
              <a:bodyPr rot="-5400000" vert="horz"/>
              <a:lstStyle/>
              <a:p>
                <a:pPr>
                  <a:defRPr/>
                </a:pPr>
                <a:r>
                  <a:rPr lang="en-US"/>
                  <a:t>Depth(m)</a:t>
                </a:r>
              </a:p>
            </c:rich>
          </c:tx>
          <c:overlay val="0"/>
        </c:title>
        <c:numFmt formatCode="0.00" sourceLinked="0"/>
        <c:majorTickMark val="out"/>
        <c:minorTickMark val="none"/>
        <c:tickLblPos val="nextTo"/>
        <c:crossAx val="7543424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76200</xdr:colOff>
      <xdr:row>18</xdr:row>
      <xdr:rowOff>391883</xdr:rowOff>
    </xdr:from>
    <xdr:to>
      <xdr:col>15</xdr:col>
      <xdr:colOff>32657</xdr:colOff>
      <xdr:row>22</xdr:row>
      <xdr:rowOff>54426</xdr:rowOff>
    </xdr:to>
    <xdr:sp macro="" textlink="">
      <xdr:nvSpPr>
        <xdr:cNvPr id="2" name="TextBox 1">
          <a:extLst>
            <a:ext uri="{FF2B5EF4-FFF2-40B4-BE49-F238E27FC236}">
              <a16:creationId xmlns:a16="http://schemas.microsoft.com/office/drawing/2014/main" id="{BFFB1614-ECE0-698C-A7C2-BD237D9E1678}"/>
            </a:ext>
          </a:extLst>
        </xdr:cNvPr>
        <xdr:cNvSpPr txBox="1"/>
      </xdr:nvSpPr>
      <xdr:spPr>
        <a:xfrm>
          <a:off x="10363200" y="4125683"/>
          <a:ext cx="2394857" cy="65314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t>Please</a:t>
          </a:r>
          <a:r>
            <a:rPr lang="en-GB" sz="1100" baseline="0"/>
            <a:t> </a:t>
          </a:r>
          <a:r>
            <a:rPr lang="en-GB" sz="1100" b="0" i="0" u="none" strike="noStrike" baseline="0">
              <a:solidFill>
                <a:schemeClr val="dk1"/>
              </a:solidFill>
              <a:effectLst/>
              <a:latin typeface="+mn-lt"/>
              <a:ea typeface="+mn-ea"/>
              <a:cs typeface="+mn-cs"/>
            </a:rPr>
            <a:t>s</a:t>
          </a:r>
          <a:r>
            <a:rPr lang="en-GB" sz="1100" b="0" i="0" u="none" strike="noStrike">
              <a:solidFill>
                <a:schemeClr val="dk1"/>
              </a:solidFill>
              <a:effectLst/>
              <a:latin typeface="+mn-lt"/>
              <a:ea typeface="+mn-ea"/>
              <a:cs typeface="+mn-cs"/>
            </a:rPr>
            <a:t>pecify the gulley grate type and road gradient/crossfall/Manning's </a:t>
          </a:r>
          <a:r>
            <a:rPr lang="en-GB" sz="1100" b="0" i="1" u="none" strike="noStrike">
              <a:solidFill>
                <a:schemeClr val="dk1"/>
              </a:solidFill>
              <a:effectLst/>
              <a:latin typeface="+mn-lt"/>
              <a:ea typeface="+mn-ea"/>
              <a:cs typeface="+mn-cs"/>
            </a:rPr>
            <a:t>n</a:t>
          </a:r>
          <a:r>
            <a:rPr lang="en-GB" sz="1100" b="0" i="0" u="none" strike="noStrike" baseline="0">
              <a:solidFill>
                <a:schemeClr val="dk1"/>
              </a:solidFill>
              <a:effectLst/>
              <a:latin typeface="+mn-lt"/>
              <a:ea typeface="+mn-ea"/>
              <a:cs typeface="+mn-cs"/>
            </a:rPr>
            <a:t> from the given lists in L2-O2.</a:t>
          </a:r>
          <a:r>
            <a:rPr lang="en-GB"/>
            <a:t> </a:t>
          </a:r>
          <a:endParaRPr lang="en-GB" sz="1100"/>
        </a:p>
      </xdr:txBody>
    </xdr:sp>
    <xdr:clientData/>
  </xdr:twoCellAnchor>
  <xdr:twoCellAnchor>
    <xdr:from>
      <xdr:col>11</xdr:col>
      <xdr:colOff>65314</xdr:colOff>
      <xdr:row>17</xdr:row>
      <xdr:rowOff>32656</xdr:rowOff>
    </xdr:from>
    <xdr:to>
      <xdr:col>15</xdr:col>
      <xdr:colOff>32657</xdr:colOff>
      <xdr:row>19</xdr:row>
      <xdr:rowOff>38103</xdr:rowOff>
    </xdr:to>
    <xdr:sp macro="" textlink="">
      <xdr:nvSpPr>
        <xdr:cNvPr id="5" name="Left Brace 4">
          <a:extLst>
            <a:ext uri="{FF2B5EF4-FFF2-40B4-BE49-F238E27FC236}">
              <a16:creationId xmlns:a16="http://schemas.microsoft.com/office/drawing/2014/main" id="{66650E5D-05CD-E76A-9C0F-A71DA7F92915}"/>
            </a:ext>
          </a:extLst>
        </xdr:cNvPr>
        <xdr:cNvSpPr/>
      </xdr:nvSpPr>
      <xdr:spPr>
        <a:xfrm rot="5400000">
          <a:off x="11149691" y="2598965"/>
          <a:ext cx="810990" cy="2405743"/>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15</xdr:col>
      <xdr:colOff>555171</xdr:colOff>
      <xdr:row>18</xdr:row>
      <xdr:rowOff>337455</xdr:rowOff>
    </xdr:from>
    <xdr:to>
      <xdr:col>20</xdr:col>
      <xdr:colOff>206828</xdr:colOff>
      <xdr:row>21</xdr:row>
      <xdr:rowOff>185055</xdr:rowOff>
    </xdr:to>
    <xdr:sp macro="" textlink="">
      <xdr:nvSpPr>
        <xdr:cNvPr id="6" name="TextBox 5">
          <a:extLst>
            <a:ext uri="{FF2B5EF4-FFF2-40B4-BE49-F238E27FC236}">
              <a16:creationId xmlns:a16="http://schemas.microsoft.com/office/drawing/2014/main" id="{30C62427-06EE-44D8-8E26-8ED94D825F46}"/>
            </a:ext>
          </a:extLst>
        </xdr:cNvPr>
        <xdr:cNvSpPr txBox="1"/>
      </xdr:nvSpPr>
      <xdr:spPr>
        <a:xfrm>
          <a:off x="13280571" y="4071255"/>
          <a:ext cx="2699657" cy="65314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t>Please</a:t>
          </a:r>
          <a:r>
            <a:rPr lang="en-GB" sz="1100" baseline="0"/>
            <a:t> </a:t>
          </a:r>
          <a:r>
            <a:rPr lang="en-GB" sz="1100" b="0" i="0" u="none" strike="noStrike" baseline="0">
              <a:solidFill>
                <a:schemeClr val="dk1"/>
              </a:solidFill>
              <a:effectLst/>
              <a:latin typeface="+mn-lt"/>
              <a:ea typeface="+mn-ea"/>
              <a:cs typeface="+mn-cs"/>
            </a:rPr>
            <a:t>provide an ascending water depth (m) dataset in Q column like the example.</a:t>
          </a:r>
          <a:endParaRPr lang="en-GB" sz="1100"/>
        </a:p>
      </xdr:txBody>
    </xdr:sp>
    <xdr:clientData/>
  </xdr:twoCellAnchor>
  <xdr:twoCellAnchor>
    <xdr:from>
      <xdr:col>16</xdr:col>
      <xdr:colOff>370114</xdr:colOff>
      <xdr:row>17</xdr:row>
      <xdr:rowOff>65314</xdr:rowOff>
    </xdr:from>
    <xdr:to>
      <xdr:col>18</xdr:col>
      <xdr:colOff>76200</xdr:colOff>
      <xdr:row>18</xdr:row>
      <xdr:rowOff>337455</xdr:rowOff>
    </xdr:to>
    <xdr:cxnSp macro="">
      <xdr:nvCxnSpPr>
        <xdr:cNvPr id="8" name="Straight Arrow Connector 7">
          <a:extLst>
            <a:ext uri="{FF2B5EF4-FFF2-40B4-BE49-F238E27FC236}">
              <a16:creationId xmlns:a16="http://schemas.microsoft.com/office/drawing/2014/main" id="{BB2FF337-DE4F-B57B-1444-67E576DB24AA}"/>
            </a:ext>
          </a:extLst>
        </xdr:cNvPr>
        <xdr:cNvCxnSpPr/>
      </xdr:nvCxnSpPr>
      <xdr:spPr>
        <a:xfrm flipH="1" flipV="1">
          <a:off x="15394214" y="3545114"/>
          <a:ext cx="925286" cy="6404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419100</xdr:colOff>
      <xdr:row>17</xdr:row>
      <xdr:rowOff>228600</xdr:rowOff>
    </xdr:from>
    <xdr:to>
      <xdr:col>22</xdr:col>
      <xdr:colOff>368300</xdr:colOff>
      <xdr:row>19</xdr:row>
      <xdr:rowOff>12700</xdr:rowOff>
    </xdr:to>
    <xdr:cxnSp macro="">
      <xdr:nvCxnSpPr>
        <xdr:cNvPr id="3" name="Straight Arrow Connector 2">
          <a:extLst>
            <a:ext uri="{FF2B5EF4-FFF2-40B4-BE49-F238E27FC236}">
              <a16:creationId xmlns:a16="http://schemas.microsoft.com/office/drawing/2014/main" id="{C0765C80-D856-47BE-BB3F-0EFB140BF79A}"/>
            </a:ext>
          </a:extLst>
        </xdr:cNvPr>
        <xdr:cNvCxnSpPr/>
      </xdr:nvCxnSpPr>
      <xdr:spPr>
        <a:xfrm flipV="1">
          <a:off x="17272000" y="3708400"/>
          <a:ext cx="2197100" cy="800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xdr:colOff>
      <xdr:row>0</xdr:row>
      <xdr:rowOff>144780</xdr:rowOff>
    </xdr:from>
    <xdr:to>
      <xdr:col>11</xdr:col>
      <xdr:colOff>53340</xdr:colOff>
      <xdr:row>16</xdr:row>
      <xdr:rowOff>152400</xdr:rowOff>
    </xdr:to>
    <xdr:graphicFrame macro="">
      <xdr:nvGraphicFramePr>
        <xdr:cNvPr id="3" name="Chart 2">
          <a:extLst>
            <a:ext uri="{FF2B5EF4-FFF2-40B4-BE49-F238E27FC236}">
              <a16:creationId xmlns:a16="http://schemas.microsoft.com/office/drawing/2014/main" id="{FA34F929-9587-4E2A-8135-E50459FAAB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ldn-fs-01\Management\IT\Software\TUFLOW\Models\IUD%20model\pit_dbase\Q_Pit_Depth-Discharge_Curves_v2.xlsx" TargetMode="External"/><Relationship Id="rId1" Type="http://schemas.openxmlformats.org/officeDocument/2006/relationships/externalLinkPath" Target="file:///\\ldn-fs-01\Management\IT\Software\TUFLOW\Models\IUD%20model\pit_dbase\Q_Pit_Depth-Discharge_Curves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Grating Inlet Type"/>
      <sheetName val="Gully Discharge Data"/>
      <sheetName val="pit_inlet_dbase.csv"/>
      <sheetName val="Steep_Steep.csv"/>
      <sheetName val="Steep_Shallow.csv"/>
      <sheetName val="Shallow_Steep.csv"/>
      <sheetName val="Shallow_Shallow.csv"/>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7792B-0D81-4BC7-83FF-4FAE6B807358}">
  <dimension ref="A1:AI44"/>
  <sheetViews>
    <sheetView tabSelected="1" topLeftCell="B1" zoomScaleNormal="100" workbookViewId="0">
      <selection activeCell="C34" sqref="C34"/>
    </sheetView>
  </sheetViews>
  <sheetFormatPr defaultRowHeight="15" x14ac:dyDescent="0.25"/>
  <cols>
    <col min="1" max="1" width="37.5703125" bestFit="1" customWidth="1"/>
    <col min="2" max="2" width="25.28515625" customWidth="1"/>
    <col min="8" max="8" width="17.140625" customWidth="1"/>
    <col min="9" max="9" width="32.28515625" customWidth="1"/>
    <col min="20" max="20" width="10.5703125" bestFit="1" customWidth="1"/>
    <col min="21" max="21" width="12.140625" bestFit="1" customWidth="1"/>
    <col min="22" max="22" width="10.140625" bestFit="1" customWidth="1"/>
    <col min="23" max="23" width="26.140625" customWidth="1"/>
    <col min="24" max="24" width="10.140625" bestFit="1" customWidth="1"/>
  </cols>
  <sheetData>
    <row r="1" spans="1:35" ht="18.75" x14ac:dyDescent="0.25">
      <c r="A1" s="19" t="s">
        <v>13</v>
      </c>
      <c r="L1" s="2" t="s">
        <v>0</v>
      </c>
      <c r="M1" s="3" t="s">
        <v>1</v>
      </c>
      <c r="N1" s="3" t="s">
        <v>2</v>
      </c>
      <c r="O1" s="4" t="s">
        <v>3</v>
      </c>
      <c r="P1" s="4" t="s">
        <v>4</v>
      </c>
      <c r="Q1" s="5" t="s">
        <v>5</v>
      </c>
      <c r="R1" s="4" t="s">
        <v>6</v>
      </c>
      <c r="S1" s="5" t="s">
        <v>7</v>
      </c>
      <c r="T1" s="5" t="s">
        <v>8</v>
      </c>
      <c r="U1" s="5" t="s">
        <v>9</v>
      </c>
      <c r="V1" s="5" t="s">
        <v>10</v>
      </c>
      <c r="W1" s="28" t="s">
        <v>31</v>
      </c>
      <c r="X1" s="13"/>
      <c r="Y1" s="13"/>
      <c r="Z1" s="13"/>
      <c r="AA1" s="13"/>
      <c r="AB1" s="13"/>
      <c r="AC1" s="13"/>
      <c r="AD1" s="13"/>
      <c r="AE1" s="13"/>
      <c r="AF1" s="13"/>
      <c r="AG1" s="13"/>
      <c r="AH1" s="13"/>
      <c r="AI1" s="13"/>
    </row>
    <row r="2" spans="1:35" ht="15.75" x14ac:dyDescent="0.25">
      <c r="A2" s="48" t="s">
        <v>43</v>
      </c>
      <c r="B2" s="49"/>
      <c r="C2" s="49"/>
      <c r="D2" s="49"/>
      <c r="E2" s="49"/>
      <c r="F2" s="49"/>
      <c r="G2" s="49"/>
      <c r="H2" s="49"/>
      <c r="I2" s="50"/>
      <c r="L2" s="44" t="s">
        <v>12</v>
      </c>
      <c r="M2" s="45">
        <v>3.3333333333333335E-3</v>
      </c>
      <c r="N2" s="36">
        <v>1.6666666666666666E-2</v>
      </c>
      <c r="O2" s="37">
        <v>1.2999999999999999E-2</v>
      </c>
      <c r="P2" s="38">
        <f>IF(L2="P",30,IF(L2="Q",45,IF(L2="R",60,IF(L2="S",80,110))))</f>
        <v>30</v>
      </c>
      <c r="Q2" s="6">
        <v>0</v>
      </c>
      <c r="R2" s="7">
        <f>Q2/N2</f>
        <v>0</v>
      </c>
      <c r="S2" s="8">
        <f t="shared" ref="S2:S16" si="0">(R2*Q2)/2</f>
        <v>0</v>
      </c>
      <c r="T2" s="9">
        <f t="shared" ref="T2:T16" si="1">IF(Q2=0,0,S2/(Q2+((R2^2)+(Q2^2))^0.5))</f>
        <v>0</v>
      </c>
      <c r="U2" s="10">
        <f>S2*((T2)^(2/3))*(($M$2)^(1/2))/$O$2</f>
        <v>0</v>
      </c>
      <c r="V2" s="11">
        <f>IF(Q2=0,0,IF(100-$P$2*(U2/Q2)&gt;20,100-$P$2*(U2/Q2),"Not Eff"))</f>
        <v>0</v>
      </c>
      <c r="W2" s="6">
        <v>0</v>
      </c>
      <c r="X2" s="15">
        <v>3.3333333333333335E-3</v>
      </c>
      <c r="Y2" s="16">
        <v>1.6666666666666666E-2</v>
      </c>
      <c r="Z2" s="17">
        <v>1.2999999999999999E-2</v>
      </c>
      <c r="AA2" s="1" t="s">
        <v>12</v>
      </c>
      <c r="AB2" s="13"/>
      <c r="AC2" s="13"/>
      <c r="AD2" s="13"/>
      <c r="AE2" s="13"/>
      <c r="AF2" s="13"/>
      <c r="AG2" s="13"/>
      <c r="AH2" s="13"/>
      <c r="AI2" s="13"/>
    </row>
    <row r="3" spans="1:35" ht="15.75" x14ac:dyDescent="0.25">
      <c r="A3" s="51"/>
      <c r="B3" s="52"/>
      <c r="C3" s="52"/>
      <c r="D3" s="52"/>
      <c r="E3" s="52"/>
      <c r="F3" s="52"/>
      <c r="G3" s="52"/>
      <c r="H3" s="52"/>
      <c r="I3" s="53"/>
      <c r="L3" s="44"/>
      <c r="M3" s="45"/>
      <c r="N3" s="36"/>
      <c r="O3" s="37"/>
      <c r="P3" s="38"/>
      <c r="Q3" s="6">
        <v>5.0000000000000001E-3</v>
      </c>
      <c r="R3" s="7">
        <f>Q3/N2</f>
        <v>0.3</v>
      </c>
      <c r="S3" s="8">
        <f t="shared" si="0"/>
        <v>7.5000000000000002E-4</v>
      </c>
      <c r="T3" s="9">
        <f t="shared" si="1"/>
        <v>2.4586805314462494E-3</v>
      </c>
      <c r="U3" s="10">
        <f t="shared" ref="U3:U17" si="2">S3*((T3)^(2/3))*(($M$2)^(1/2))/$O$2</f>
        <v>6.0677174889823708E-5</v>
      </c>
      <c r="V3" s="11">
        <f t="shared" ref="V3:V17" si="3">IF(Q3=0,0,IF(100-$P$2*(U3/Q3)&gt;20,100-$P$2*(U3/Q3),"Not Eff"))</f>
        <v>99.635936950661062</v>
      </c>
      <c r="W3" s="27">
        <v>5.0000000000000001E-3</v>
      </c>
      <c r="X3" s="15">
        <v>6.6666666666666671E-3</v>
      </c>
      <c r="Y3" s="16">
        <v>0.02</v>
      </c>
      <c r="Z3" s="17">
        <v>1.6E-2</v>
      </c>
      <c r="AA3" s="1" t="s">
        <v>27</v>
      </c>
      <c r="AB3" s="13"/>
      <c r="AC3" s="13"/>
      <c r="AD3" s="13"/>
      <c r="AE3" s="13"/>
      <c r="AF3" s="13"/>
      <c r="AG3" s="13"/>
      <c r="AH3" s="13"/>
      <c r="AI3" s="13"/>
    </row>
    <row r="4" spans="1:35" ht="15.75" x14ac:dyDescent="0.25">
      <c r="A4" s="51"/>
      <c r="B4" s="52"/>
      <c r="C4" s="52"/>
      <c r="D4" s="52"/>
      <c r="E4" s="52"/>
      <c r="F4" s="52"/>
      <c r="G4" s="52"/>
      <c r="H4" s="52"/>
      <c r="I4" s="53"/>
      <c r="L4" s="44"/>
      <c r="M4" s="45"/>
      <c r="N4" s="36"/>
      <c r="O4" s="37"/>
      <c r="P4" s="38"/>
      <c r="Q4" s="6">
        <v>0.01</v>
      </c>
      <c r="R4" s="7">
        <f t="shared" ref="R4:R17" si="4">Q4/N$2</f>
        <v>0.6</v>
      </c>
      <c r="S4" s="8">
        <f t="shared" si="0"/>
        <v>3.0000000000000001E-3</v>
      </c>
      <c r="T4" s="9">
        <f t="shared" si="1"/>
        <v>4.9173610628924988E-3</v>
      </c>
      <c r="U4" s="10">
        <f t="shared" si="2"/>
        <v>3.8527604500225842E-4</v>
      </c>
      <c r="V4" s="11">
        <f t="shared" si="3"/>
        <v>98.844171864993228</v>
      </c>
      <c r="W4" s="27">
        <v>0.01</v>
      </c>
      <c r="X4" s="15">
        <v>0.01</v>
      </c>
      <c r="Y4" s="16">
        <v>2.5000000000000001E-2</v>
      </c>
      <c r="Z4" s="17">
        <v>1.7000000000000001E-2</v>
      </c>
      <c r="AA4" s="1" t="s">
        <v>28</v>
      </c>
      <c r="AB4" s="13"/>
      <c r="AC4" s="13"/>
      <c r="AD4" s="13"/>
      <c r="AE4" s="13"/>
      <c r="AF4" s="13"/>
      <c r="AG4" s="13"/>
      <c r="AH4" s="13"/>
      <c r="AI4" s="13"/>
    </row>
    <row r="5" spans="1:35" ht="15.75" x14ac:dyDescent="0.25">
      <c r="A5" s="51"/>
      <c r="B5" s="52"/>
      <c r="C5" s="52"/>
      <c r="D5" s="52"/>
      <c r="E5" s="52"/>
      <c r="F5" s="52"/>
      <c r="G5" s="52"/>
      <c r="H5" s="52"/>
      <c r="I5" s="53"/>
      <c r="L5" s="44"/>
      <c r="M5" s="45"/>
      <c r="N5" s="36"/>
      <c r="O5" s="37"/>
      <c r="P5" s="38"/>
      <c r="Q5" s="6">
        <v>1.4999999999999999E-2</v>
      </c>
      <c r="R5" s="7">
        <f t="shared" si="4"/>
        <v>0.9</v>
      </c>
      <c r="S5" s="8">
        <f t="shared" si="0"/>
        <v>6.7499999999999999E-3</v>
      </c>
      <c r="T5" s="9">
        <f t="shared" si="1"/>
        <v>7.3760415943387482E-3</v>
      </c>
      <c r="U5" s="10">
        <f t="shared" si="2"/>
        <v>1.1359224892513212E-3</v>
      </c>
      <c r="V5" s="11">
        <f t="shared" si="3"/>
        <v>97.728155021497358</v>
      </c>
      <c r="W5" s="27">
        <v>1.4999999999999999E-2</v>
      </c>
      <c r="X5" s="15">
        <v>1.2500000000000001E-2</v>
      </c>
      <c r="Y5" s="16">
        <v>3.3333333333333333E-2</v>
      </c>
      <c r="Z5" s="17">
        <v>2.1000000000000001E-2</v>
      </c>
      <c r="AA5" s="1" t="s">
        <v>29</v>
      </c>
      <c r="AB5" s="13"/>
      <c r="AC5" s="13"/>
      <c r="AD5" s="13"/>
      <c r="AE5" s="13"/>
      <c r="AF5" s="13"/>
      <c r="AG5" s="13"/>
      <c r="AH5" s="13"/>
      <c r="AI5" s="13"/>
    </row>
    <row r="6" spans="1:35" ht="15.75" x14ac:dyDescent="0.25">
      <c r="A6" s="54"/>
      <c r="B6" s="55"/>
      <c r="C6" s="55"/>
      <c r="D6" s="55"/>
      <c r="E6" s="55"/>
      <c r="F6" s="55"/>
      <c r="G6" s="55"/>
      <c r="H6" s="55"/>
      <c r="I6" s="56"/>
      <c r="L6" s="44"/>
      <c r="M6" s="45"/>
      <c r="N6" s="36"/>
      <c r="O6" s="37"/>
      <c r="P6" s="38"/>
      <c r="Q6" s="6">
        <v>0.02</v>
      </c>
      <c r="R6" s="7">
        <f t="shared" si="4"/>
        <v>1.2</v>
      </c>
      <c r="S6" s="8">
        <f t="shared" si="0"/>
        <v>1.2E-2</v>
      </c>
      <c r="T6" s="9">
        <f t="shared" si="1"/>
        <v>9.8347221257849976E-3</v>
      </c>
      <c r="U6" s="10">
        <f t="shared" si="2"/>
        <v>2.4463503965389296E-3</v>
      </c>
      <c r="V6" s="11">
        <f t="shared" si="3"/>
        <v>96.330474405191609</v>
      </c>
      <c r="W6" s="27">
        <v>0.02</v>
      </c>
      <c r="X6" s="15">
        <v>1.6666666666666666E-2</v>
      </c>
      <c r="Y6" s="16">
        <v>0.04</v>
      </c>
      <c r="Z6" s="14"/>
      <c r="AA6" s="1" t="s">
        <v>30</v>
      </c>
      <c r="AB6" s="13"/>
      <c r="AC6" s="13"/>
      <c r="AD6" s="13"/>
      <c r="AE6" s="13"/>
      <c r="AF6" s="13"/>
      <c r="AG6" s="13"/>
      <c r="AH6" s="13"/>
      <c r="AI6" s="13"/>
    </row>
    <row r="7" spans="1:35" ht="15.75" x14ac:dyDescent="0.25">
      <c r="L7" s="44"/>
      <c r="M7" s="45"/>
      <c r="N7" s="36"/>
      <c r="O7" s="37"/>
      <c r="P7" s="38"/>
      <c r="Q7" s="6">
        <v>2.5000000000000001E-2</v>
      </c>
      <c r="R7" s="7">
        <f t="shared" si="4"/>
        <v>1.5</v>
      </c>
      <c r="S7" s="8">
        <f t="shared" si="0"/>
        <v>1.8750000000000003E-2</v>
      </c>
      <c r="T7" s="9">
        <f t="shared" si="1"/>
        <v>1.229340265723125E-2</v>
      </c>
      <c r="U7" s="10">
        <f t="shared" si="2"/>
        <v>4.4355283920622214E-3</v>
      </c>
      <c r="V7" s="11">
        <f t="shared" si="3"/>
        <v>94.677365929525337</v>
      </c>
      <c r="W7" s="27">
        <v>2.5000000000000001E-2</v>
      </c>
      <c r="X7" s="15">
        <v>0.02</v>
      </c>
      <c r="Y7" s="16">
        <v>0.05</v>
      </c>
      <c r="Z7" s="14"/>
      <c r="AA7" s="1"/>
      <c r="AB7" s="13"/>
      <c r="AC7" s="13"/>
      <c r="AD7" s="13"/>
      <c r="AE7" s="13"/>
      <c r="AF7" s="13"/>
      <c r="AG7" s="13"/>
      <c r="AH7" s="13"/>
      <c r="AI7" s="13"/>
    </row>
    <row r="8" spans="1:35" ht="15.75" x14ac:dyDescent="0.25">
      <c r="L8" s="44"/>
      <c r="M8" s="45"/>
      <c r="N8" s="36"/>
      <c r="O8" s="37"/>
      <c r="P8" s="38"/>
      <c r="Q8" s="6">
        <v>0.03</v>
      </c>
      <c r="R8" s="7">
        <f t="shared" si="4"/>
        <v>1.8</v>
      </c>
      <c r="S8" s="8">
        <f t="shared" si="0"/>
        <v>2.7E-2</v>
      </c>
      <c r="T8" s="9">
        <f t="shared" si="1"/>
        <v>1.4752083188677496E-2</v>
      </c>
      <c r="U8" s="10">
        <f t="shared" si="2"/>
        <v>7.2126582175675311E-3</v>
      </c>
      <c r="V8" s="11">
        <f t="shared" si="3"/>
        <v>92.787341782432463</v>
      </c>
      <c r="W8" s="27">
        <v>0.03</v>
      </c>
      <c r="X8" s="15">
        <v>2.5000000000000001E-2</v>
      </c>
      <c r="Y8" s="16">
        <v>6.6666666666666666E-2</v>
      </c>
      <c r="Z8" s="14"/>
      <c r="AA8" s="1"/>
      <c r="AB8" s="13"/>
      <c r="AC8" s="13"/>
      <c r="AD8" s="13"/>
      <c r="AE8" s="13"/>
      <c r="AF8" s="13"/>
      <c r="AG8" s="13"/>
      <c r="AH8" s="13"/>
      <c r="AI8" s="13"/>
    </row>
    <row r="9" spans="1:35" ht="15.75" x14ac:dyDescent="0.25">
      <c r="L9" s="44"/>
      <c r="M9" s="45"/>
      <c r="N9" s="36"/>
      <c r="O9" s="37"/>
      <c r="P9" s="38"/>
      <c r="Q9" s="6">
        <v>3.5000000000000003E-2</v>
      </c>
      <c r="R9" s="7">
        <f t="shared" si="4"/>
        <v>2.1</v>
      </c>
      <c r="S9" s="8">
        <f t="shared" si="0"/>
        <v>3.6750000000000005E-2</v>
      </c>
      <c r="T9" s="9">
        <f t="shared" si="1"/>
        <v>1.7210763720123749E-2</v>
      </c>
      <c r="U9" s="10">
        <f t="shared" si="2"/>
        <v>1.0879780294577325E-2</v>
      </c>
      <c r="V9" s="11">
        <f t="shared" si="3"/>
        <v>90.67447403321944</v>
      </c>
      <c r="W9" s="27">
        <v>3.5000000000000003E-2</v>
      </c>
      <c r="X9" s="15">
        <v>3.3333333333333333E-2</v>
      </c>
      <c r="Y9" s="14"/>
      <c r="Z9" s="14"/>
      <c r="AA9" s="1"/>
      <c r="AB9" s="13"/>
      <c r="AC9" s="13"/>
      <c r="AD9" s="13"/>
      <c r="AE9" s="13"/>
      <c r="AF9" s="13"/>
      <c r="AG9" s="13"/>
      <c r="AH9" s="13"/>
      <c r="AI9" s="13"/>
    </row>
    <row r="10" spans="1:35" ht="15.75" x14ac:dyDescent="0.25">
      <c r="H10" s="12"/>
      <c r="L10" s="44"/>
      <c r="M10" s="45"/>
      <c r="N10" s="36"/>
      <c r="O10" s="37"/>
      <c r="P10" s="38"/>
      <c r="Q10" s="6">
        <v>0.04</v>
      </c>
      <c r="R10" s="7">
        <f t="shared" si="4"/>
        <v>2.4</v>
      </c>
      <c r="S10" s="8">
        <f t="shared" si="0"/>
        <v>4.8000000000000001E-2</v>
      </c>
      <c r="T10" s="9">
        <f t="shared" si="1"/>
        <v>1.9669444251569995E-2</v>
      </c>
      <c r="U10" s="10">
        <f t="shared" si="2"/>
        <v>1.5533356771794871E-2</v>
      </c>
      <c r="V10" s="11">
        <f t="shared" si="3"/>
        <v>88.34998242115384</v>
      </c>
      <c r="W10" s="27">
        <v>0.04</v>
      </c>
      <c r="X10" s="15">
        <v>0.04</v>
      </c>
      <c r="Y10" s="14"/>
      <c r="Z10" s="14"/>
      <c r="AA10" s="1"/>
      <c r="AB10" s="13"/>
      <c r="AC10" s="13"/>
      <c r="AD10" s="13"/>
      <c r="AE10" s="13"/>
      <c r="AF10" s="13"/>
      <c r="AG10" s="13"/>
      <c r="AH10" s="13"/>
      <c r="AI10" s="13"/>
    </row>
    <row r="11" spans="1:35" ht="15.75" x14ac:dyDescent="0.25">
      <c r="L11" s="44"/>
      <c r="M11" s="45"/>
      <c r="N11" s="36"/>
      <c r="O11" s="37"/>
      <c r="P11" s="38"/>
      <c r="Q11" s="6">
        <v>4.4999999999999998E-2</v>
      </c>
      <c r="R11" s="7">
        <f t="shared" si="4"/>
        <v>2.6999999999999997</v>
      </c>
      <c r="S11" s="8">
        <f t="shared" si="0"/>
        <v>6.0749999999999992E-2</v>
      </c>
      <c r="T11" s="9">
        <f t="shared" si="1"/>
        <v>2.2128124783016245E-2</v>
      </c>
      <c r="U11" s="10">
        <f t="shared" si="2"/>
        <v>2.1265325947192715E-2</v>
      </c>
      <c r="V11" s="11">
        <f t="shared" si="3"/>
        <v>85.823116035204862</v>
      </c>
      <c r="W11" s="27">
        <v>4.4999999999999998E-2</v>
      </c>
      <c r="X11" s="15">
        <v>0.05</v>
      </c>
      <c r="Y11" s="14"/>
      <c r="Z11" s="14"/>
      <c r="AA11" s="1"/>
      <c r="AB11" s="13"/>
      <c r="AC11" s="13"/>
      <c r="AD11" s="13"/>
      <c r="AE11" s="13"/>
      <c r="AF11" s="13"/>
      <c r="AG11" s="13"/>
      <c r="AH11" s="13"/>
      <c r="AI11" s="13"/>
    </row>
    <row r="12" spans="1:35" ht="15.75" x14ac:dyDescent="0.25">
      <c r="A12" s="19" t="s">
        <v>14</v>
      </c>
      <c r="L12" s="44"/>
      <c r="M12" s="45"/>
      <c r="N12" s="36"/>
      <c r="O12" s="37"/>
      <c r="P12" s="38"/>
      <c r="Q12" s="6">
        <v>0.05</v>
      </c>
      <c r="R12" s="7">
        <f t="shared" si="4"/>
        <v>3</v>
      </c>
      <c r="S12" s="8">
        <f t="shared" si="0"/>
        <v>7.5000000000000011E-2</v>
      </c>
      <c r="T12" s="9">
        <f t="shared" si="1"/>
        <v>2.4586805314462501E-2</v>
      </c>
      <c r="U12" s="10">
        <f t="shared" si="2"/>
        <v>2.816384974237755E-2</v>
      </c>
      <c r="V12" s="11">
        <f t="shared" si="3"/>
        <v>83.101690154573475</v>
      </c>
      <c r="W12" s="27">
        <v>0.05</v>
      </c>
      <c r="X12" s="15">
        <v>6.6666666666666666E-2</v>
      </c>
      <c r="Y12" s="14"/>
      <c r="Z12" s="14"/>
      <c r="AA12" s="1"/>
      <c r="AB12" s="13"/>
      <c r="AC12" s="13"/>
      <c r="AD12" s="13"/>
      <c r="AE12" s="13"/>
      <c r="AF12" s="13"/>
      <c r="AG12" s="13"/>
      <c r="AH12" s="13"/>
      <c r="AI12" s="13"/>
    </row>
    <row r="13" spans="1:35" ht="15.75" x14ac:dyDescent="0.25">
      <c r="A13" s="42" t="s">
        <v>35</v>
      </c>
      <c r="B13" s="43"/>
      <c r="C13" s="43"/>
      <c r="D13" s="43"/>
      <c r="E13" s="43"/>
      <c r="F13" s="43"/>
      <c r="G13" s="43"/>
      <c r="H13" s="43"/>
      <c r="I13" s="43"/>
      <c r="L13" s="44"/>
      <c r="M13" s="45"/>
      <c r="N13" s="36"/>
      <c r="O13" s="37"/>
      <c r="P13" s="38"/>
      <c r="Q13" s="6">
        <v>5.5E-2</v>
      </c>
      <c r="R13" s="7">
        <f t="shared" si="4"/>
        <v>3.3000000000000003</v>
      </c>
      <c r="S13" s="8">
        <f t="shared" si="0"/>
        <v>9.0750000000000011E-2</v>
      </c>
      <c r="T13" s="9">
        <f t="shared" si="1"/>
        <v>2.7045485845908747E-2</v>
      </c>
      <c r="U13" s="10">
        <f t="shared" si="2"/>
        <v>3.6313868150537859E-2</v>
      </c>
      <c r="V13" s="11">
        <f t="shared" si="3"/>
        <v>80.192435554252086</v>
      </c>
      <c r="W13" s="27">
        <v>5.5E-2</v>
      </c>
      <c r="X13" s="14"/>
      <c r="Y13" s="14"/>
      <c r="Z13" s="14"/>
      <c r="AA13" s="1"/>
      <c r="AB13" s="13"/>
      <c r="AC13" s="13"/>
      <c r="AD13" s="13"/>
      <c r="AE13" s="13"/>
      <c r="AF13" s="13"/>
      <c r="AG13" s="13"/>
      <c r="AH13" s="13"/>
      <c r="AI13" s="13"/>
    </row>
    <row r="14" spans="1:35" ht="15.75" x14ac:dyDescent="0.25">
      <c r="A14" s="43"/>
      <c r="B14" s="43"/>
      <c r="C14" s="43"/>
      <c r="D14" s="43"/>
      <c r="E14" s="43"/>
      <c r="F14" s="43"/>
      <c r="G14" s="43"/>
      <c r="H14" s="43"/>
      <c r="I14" s="43"/>
      <c r="L14" s="44"/>
      <c r="M14" s="45"/>
      <c r="N14" s="36"/>
      <c r="O14" s="37"/>
      <c r="P14" s="38"/>
      <c r="Q14" s="6">
        <v>0.06</v>
      </c>
      <c r="R14" s="7">
        <f t="shared" si="4"/>
        <v>3.6</v>
      </c>
      <c r="S14" s="8">
        <f t="shared" si="0"/>
        <v>0.108</v>
      </c>
      <c r="T14" s="9">
        <f t="shared" si="1"/>
        <v>2.9504166377354993E-2</v>
      </c>
      <c r="U14" s="10">
        <f t="shared" si="2"/>
        <v>4.5797524968215125E-2</v>
      </c>
      <c r="V14" s="11">
        <f t="shared" si="3"/>
        <v>77.101237515892436</v>
      </c>
      <c r="W14" s="27">
        <v>0.06</v>
      </c>
      <c r="X14" s="14"/>
      <c r="Y14" s="14"/>
      <c r="Z14" s="14"/>
      <c r="AA14" s="1"/>
      <c r="AB14" s="13"/>
      <c r="AC14" s="13"/>
      <c r="AD14" s="13"/>
      <c r="AE14" s="13"/>
      <c r="AF14" s="13"/>
      <c r="AG14" s="13"/>
      <c r="AH14" s="13"/>
      <c r="AI14" s="13"/>
    </row>
    <row r="15" spans="1:35" ht="15.75" x14ac:dyDescent="0.25">
      <c r="A15" s="43"/>
      <c r="B15" s="43"/>
      <c r="C15" s="43"/>
      <c r="D15" s="43"/>
      <c r="E15" s="43"/>
      <c r="F15" s="43"/>
      <c r="G15" s="43"/>
      <c r="H15" s="43"/>
      <c r="I15" s="43"/>
      <c r="L15" s="44"/>
      <c r="M15" s="45"/>
      <c r="N15" s="36"/>
      <c r="O15" s="37"/>
      <c r="P15" s="38"/>
      <c r="Q15" s="6">
        <v>6.5000000000000002E-2</v>
      </c>
      <c r="R15" s="7">
        <f t="shared" si="4"/>
        <v>3.9000000000000004</v>
      </c>
      <c r="S15" s="8">
        <f t="shared" si="0"/>
        <v>0.12675000000000003</v>
      </c>
      <c r="T15" s="9">
        <f t="shared" si="1"/>
        <v>3.1962846908801253E-2</v>
      </c>
      <c r="U15" s="10">
        <f t="shared" si="2"/>
        <v>5.6694503734031697E-2</v>
      </c>
      <c r="V15" s="11">
        <f t="shared" si="3"/>
        <v>73.833305968908448</v>
      </c>
      <c r="W15" s="27">
        <v>6.5000000000000002E-2</v>
      </c>
      <c r="X15" s="14"/>
      <c r="Y15" s="14"/>
      <c r="Z15" s="14"/>
      <c r="AA15" s="1"/>
      <c r="AB15" s="13"/>
      <c r="AC15" s="13"/>
      <c r="AD15" s="13"/>
      <c r="AE15" s="13"/>
      <c r="AF15" s="13"/>
      <c r="AG15" s="13"/>
      <c r="AH15" s="13"/>
      <c r="AI15" s="13"/>
    </row>
    <row r="16" spans="1:35" ht="15.75" x14ac:dyDescent="0.25">
      <c r="A16" s="43"/>
      <c r="B16" s="43"/>
      <c r="C16" s="43"/>
      <c r="D16" s="43"/>
      <c r="E16" s="43"/>
      <c r="F16" s="43"/>
      <c r="G16" s="43"/>
      <c r="H16" s="43"/>
      <c r="I16" s="43"/>
      <c r="L16" s="44"/>
      <c r="M16" s="45"/>
      <c r="N16" s="36"/>
      <c r="O16" s="37"/>
      <c r="P16" s="38"/>
      <c r="Q16" s="6">
        <v>7.0000000000000007E-2</v>
      </c>
      <c r="R16" s="7">
        <f t="shared" si="4"/>
        <v>4.2</v>
      </c>
      <c r="S16" s="8">
        <f t="shared" si="0"/>
        <v>0.14700000000000002</v>
      </c>
      <c r="T16" s="9">
        <f t="shared" si="1"/>
        <v>3.4421527440247499E-2</v>
      </c>
      <c r="U16" s="10">
        <f t="shared" si="2"/>
        <v>6.9082298739179746E-2</v>
      </c>
      <c r="V16" s="11">
        <f t="shared" si="3"/>
        <v>70.393300540351532</v>
      </c>
      <c r="W16" s="27">
        <v>7.0000000000000007E-2</v>
      </c>
      <c r="X16" s="14"/>
      <c r="Y16" s="14"/>
      <c r="Z16" s="14"/>
      <c r="AA16" s="1"/>
      <c r="AB16" s="13"/>
      <c r="AC16" s="13"/>
      <c r="AD16" s="13"/>
      <c r="AE16" s="13"/>
      <c r="AF16" s="13"/>
      <c r="AG16" s="13"/>
      <c r="AH16" s="13"/>
      <c r="AI16" s="13"/>
    </row>
    <row r="17" spans="1:28" ht="15.75" x14ac:dyDescent="0.25">
      <c r="A17" s="43"/>
      <c r="B17" s="43"/>
      <c r="C17" s="43"/>
      <c r="D17" s="43"/>
      <c r="E17" s="43"/>
      <c r="F17" s="43"/>
      <c r="G17" s="43"/>
      <c r="H17" s="43"/>
      <c r="I17" s="43"/>
      <c r="L17" s="44"/>
      <c r="M17" s="45"/>
      <c r="N17" s="36"/>
      <c r="O17" s="37"/>
      <c r="P17" s="38"/>
      <c r="Q17" s="6">
        <v>7.4999999999999997E-2</v>
      </c>
      <c r="R17" s="7">
        <f t="shared" si="4"/>
        <v>4.5</v>
      </c>
      <c r="S17" s="8">
        <f>(R17*Q17)/2</f>
        <v>0.16874999999999998</v>
      </c>
      <c r="T17" s="9">
        <f>IF(Q17=0,0,S17/(Q17+((R17^2)+(Q17^2))^0.5))</f>
        <v>3.6880207971693738E-2</v>
      </c>
      <c r="U17" s="10">
        <f t="shared" si="2"/>
        <v>8.3036437695144433E-2</v>
      </c>
      <c r="V17" s="11">
        <f t="shared" si="3"/>
        <v>66.785424921942223</v>
      </c>
      <c r="W17" s="6">
        <v>7.4999999999999997E-2</v>
      </c>
      <c r="X17" s="14"/>
      <c r="Y17" s="14"/>
      <c r="Z17" s="14"/>
      <c r="AA17" s="1"/>
      <c r="AB17" s="13"/>
    </row>
    <row r="18" spans="1:28" ht="29.45" customHeight="1" x14ac:dyDescent="0.25">
      <c r="A18" s="43"/>
      <c r="B18" s="43"/>
      <c r="C18" s="43"/>
      <c r="D18" s="43"/>
      <c r="E18" s="43"/>
      <c r="F18" s="43"/>
      <c r="G18" s="43"/>
      <c r="H18" s="43"/>
      <c r="I18" s="43"/>
      <c r="W18" s="13"/>
      <c r="X18" s="13"/>
      <c r="Y18" s="13"/>
      <c r="Z18" s="13"/>
      <c r="AA18" s="13"/>
      <c r="AB18" s="13"/>
    </row>
    <row r="19" spans="1:28" ht="51" customHeight="1" x14ac:dyDescent="0.25">
      <c r="A19" s="46" t="s">
        <v>15</v>
      </c>
      <c r="B19" s="41" t="s">
        <v>16</v>
      </c>
      <c r="C19" s="35" t="s">
        <v>36</v>
      </c>
      <c r="D19" s="35"/>
      <c r="E19" s="35"/>
      <c r="F19" s="35"/>
      <c r="G19" s="35"/>
      <c r="H19" s="35"/>
      <c r="I19" s="35"/>
    </row>
    <row r="20" spans="1:28" x14ac:dyDescent="0.25">
      <c r="A20" s="46"/>
      <c r="B20" s="41"/>
      <c r="C20" s="35"/>
      <c r="D20" s="35"/>
      <c r="E20" s="35"/>
      <c r="F20" s="35"/>
      <c r="G20" s="35"/>
      <c r="H20" s="35"/>
      <c r="I20" s="35"/>
    </row>
    <row r="21" spans="1:28" x14ac:dyDescent="0.25">
      <c r="A21" s="46"/>
      <c r="B21" s="41" t="s">
        <v>17</v>
      </c>
      <c r="C21" s="35" t="s">
        <v>37</v>
      </c>
      <c r="D21" s="35"/>
      <c r="E21" s="35"/>
      <c r="F21" s="35"/>
      <c r="G21" s="35"/>
      <c r="H21" s="35"/>
      <c r="I21" s="35"/>
    </row>
    <row r="22" spans="1:28" x14ac:dyDescent="0.25">
      <c r="A22" s="46"/>
      <c r="B22" s="41"/>
      <c r="C22" s="35"/>
      <c r="D22" s="35"/>
      <c r="E22" s="35"/>
      <c r="F22" s="35"/>
      <c r="G22" s="35"/>
      <c r="H22" s="35"/>
      <c r="I22" s="35"/>
    </row>
    <row r="23" spans="1:28" ht="39.6" customHeight="1" x14ac:dyDescent="0.25">
      <c r="A23" s="46"/>
      <c r="B23" s="41" t="s">
        <v>18</v>
      </c>
      <c r="C23" s="35" t="s">
        <v>26</v>
      </c>
      <c r="D23" s="35"/>
      <c r="E23" s="35"/>
      <c r="F23" s="35"/>
      <c r="G23" s="35"/>
      <c r="H23" s="35"/>
      <c r="I23" s="35"/>
      <c r="J23" s="21"/>
      <c r="K23" s="22"/>
    </row>
    <row r="24" spans="1:28" x14ac:dyDescent="0.25">
      <c r="A24" s="46"/>
      <c r="B24" s="41"/>
      <c r="C24" s="35"/>
      <c r="D24" s="35"/>
      <c r="E24" s="35"/>
      <c r="F24" s="35"/>
      <c r="G24" s="35"/>
      <c r="H24" s="35"/>
      <c r="I24" s="35"/>
      <c r="J24" s="24"/>
      <c r="K24" s="24"/>
    </row>
    <row r="25" spans="1:28" ht="37.15" customHeight="1" x14ac:dyDescent="0.25">
      <c r="A25" s="46"/>
      <c r="B25" s="25" t="s">
        <v>19</v>
      </c>
      <c r="C25" s="35" t="s">
        <v>38</v>
      </c>
      <c r="D25" s="35"/>
      <c r="E25" s="35"/>
      <c r="F25" s="35"/>
      <c r="G25" s="35"/>
      <c r="H25" s="35"/>
      <c r="I25" s="35"/>
    </row>
    <row r="26" spans="1:28" ht="37.15" customHeight="1" x14ac:dyDescent="0.25">
      <c r="A26" s="46"/>
      <c r="B26" s="25" t="s">
        <v>20</v>
      </c>
      <c r="C26" s="35" t="s">
        <v>39</v>
      </c>
      <c r="D26" s="35"/>
      <c r="E26" s="35"/>
      <c r="F26" s="35"/>
      <c r="G26" s="35"/>
      <c r="H26" s="35"/>
      <c r="I26" s="35"/>
    </row>
    <row r="27" spans="1:28" ht="46.9" customHeight="1" x14ac:dyDescent="0.25">
      <c r="A27" s="46"/>
      <c r="B27" s="25" t="s">
        <v>21</v>
      </c>
      <c r="C27" s="26" t="s">
        <v>40</v>
      </c>
      <c r="D27" s="26"/>
      <c r="E27" s="26"/>
      <c r="F27" s="26"/>
      <c r="G27" s="26"/>
      <c r="H27" s="33"/>
      <c r="I27" s="34"/>
    </row>
    <row r="28" spans="1:28" ht="37.9" customHeight="1" x14ac:dyDescent="0.25">
      <c r="A28" s="46"/>
      <c r="B28" s="25" t="s">
        <v>22</v>
      </c>
      <c r="C28" s="26" t="s">
        <v>41</v>
      </c>
      <c r="D28" s="23"/>
      <c r="E28" s="23"/>
      <c r="F28" s="23"/>
      <c r="G28" s="23"/>
      <c r="H28" s="23"/>
      <c r="I28" s="23"/>
    </row>
    <row r="29" spans="1:28" ht="33.6" customHeight="1" x14ac:dyDescent="0.25">
      <c r="A29" s="46"/>
      <c r="B29" s="25" t="s">
        <v>23</v>
      </c>
      <c r="C29" s="26" t="s">
        <v>42</v>
      </c>
      <c r="D29" s="23"/>
      <c r="E29" s="23"/>
      <c r="F29" s="23"/>
      <c r="G29" s="23"/>
      <c r="H29" s="23"/>
      <c r="I29" s="23"/>
    </row>
    <row r="30" spans="1:28" ht="39.6" customHeight="1" x14ac:dyDescent="0.25">
      <c r="A30" s="46"/>
      <c r="B30" s="41" t="s">
        <v>24</v>
      </c>
      <c r="C30" s="35" t="s">
        <v>44</v>
      </c>
      <c r="D30" s="35"/>
      <c r="E30" s="35"/>
      <c r="F30" s="35"/>
      <c r="G30" s="35"/>
      <c r="H30" s="35"/>
      <c r="I30" s="35"/>
    </row>
    <row r="31" spans="1:28" ht="63.6" customHeight="1" x14ac:dyDescent="0.25">
      <c r="A31" s="46"/>
      <c r="B31" s="41"/>
      <c r="C31" s="35"/>
      <c r="D31" s="35"/>
      <c r="E31" s="35"/>
      <c r="F31" s="35"/>
      <c r="G31" s="35"/>
      <c r="H31" s="35"/>
      <c r="I31" s="35"/>
    </row>
    <row r="32" spans="1:28" ht="20.45" customHeight="1" x14ac:dyDescent="0.25">
      <c r="A32" s="46"/>
      <c r="B32" s="47" t="s">
        <v>25</v>
      </c>
      <c r="C32" s="35" t="s">
        <v>45</v>
      </c>
      <c r="D32" s="35"/>
      <c r="E32" s="35"/>
      <c r="F32" s="35"/>
      <c r="G32" s="35"/>
      <c r="H32" s="35"/>
      <c r="I32" s="35"/>
    </row>
    <row r="33" spans="1:13" ht="45" customHeight="1" x14ac:dyDescent="0.25">
      <c r="A33" s="46"/>
      <c r="B33" s="47"/>
      <c r="C33" s="35"/>
      <c r="D33" s="35"/>
      <c r="E33" s="35"/>
      <c r="F33" s="35"/>
      <c r="G33" s="35"/>
      <c r="H33" s="35"/>
      <c r="I33" s="35"/>
    </row>
    <row r="36" spans="1:13" x14ac:dyDescent="0.25">
      <c r="A36" s="29" t="s">
        <v>32</v>
      </c>
    </row>
    <row r="37" spans="1:13" x14ac:dyDescent="0.25">
      <c r="A37" s="30">
        <v>45322</v>
      </c>
      <c r="B37" s="39" t="s">
        <v>33</v>
      </c>
      <c r="C37" s="40"/>
      <c r="D37" s="40"/>
      <c r="E37" s="40"/>
      <c r="F37" s="40"/>
      <c r="G37" s="40"/>
      <c r="H37" s="40"/>
      <c r="I37" s="40"/>
      <c r="J37" s="31"/>
      <c r="K37" s="31"/>
      <c r="L37" s="31"/>
      <c r="M37" s="32"/>
    </row>
    <row r="38" spans="1:13" x14ac:dyDescent="0.25">
      <c r="A38" s="30"/>
      <c r="B38" s="39"/>
      <c r="C38" s="40"/>
      <c r="D38" s="40"/>
      <c r="E38" s="40"/>
      <c r="F38" s="40"/>
      <c r="G38" s="40"/>
      <c r="H38" s="40"/>
      <c r="I38" s="40"/>
      <c r="J38" s="31"/>
      <c r="K38" s="31"/>
      <c r="L38" s="31"/>
      <c r="M38" s="32"/>
    </row>
    <row r="39" spans="1:13" x14ac:dyDescent="0.25">
      <c r="A39" s="30"/>
      <c r="B39" s="39"/>
      <c r="C39" s="40"/>
      <c r="D39" s="40"/>
      <c r="E39" s="40"/>
      <c r="F39" s="40"/>
      <c r="G39" s="40"/>
      <c r="H39" s="40"/>
      <c r="I39" s="40"/>
      <c r="J39" s="31"/>
      <c r="K39" s="31"/>
      <c r="L39" s="31"/>
      <c r="M39" s="32"/>
    </row>
    <row r="40" spans="1:13" x14ac:dyDescent="0.25">
      <c r="A40" s="30"/>
      <c r="B40" s="39"/>
      <c r="C40" s="40"/>
      <c r="D40" s="40"/>
      <c r="E40" s="40"/>
      <c r="F40" s="40"/>
      <c r="G40" s="40"/>
      <c r="H40" s="40"/>
      <c r="I40" s="40"/>
      <c r="J40" s="31"/>
      <c r="K40" s="31"/>
      <c r="L40" s="31"/>
      <c r="M40" s="32"/>
    </row>
    <row r="41" spans="1:13" x14ac:dyDescent="0.25">
      <c r="A41" s="30"/>
      <c r="B41" s="39"/>
      <c r="C41" s="40"/>
      <c r="D41" s="40"/>
      <c r="E41" s="40"/>
      <c r="F41" s="40"/>
      <c r="G41" s="40"/>
      <c r="H41" s="40"/>
      <c r="I41" s="40"/>
      <c r="J41" s="31"/>
      <c r="K41" s="31"/>
      <c r="L41" s="31"/>
      <c r="M41" s="32"/>
    </row>
    <row r="42" spans="1:13" x14ac:dyDescent="0.25">
      <c r="A42" s="30"/>
      <c r="B42" s="39"/>
      <c r="C42" s="40"/>
      <c r="D42" s="40"/>
      <c r="E42" s="40"/>
      <c r="F42" s="40"/>
      <c r="G42" s="40"/>
      <c r="H42" s="40"/>
      <c r="I42" s="40"/>
      <c r="J42" s="31"/>
      <c r="K42" s="31"/>
      <c r="L42" s="31"/>
      <c r="M42" s="32"/>
    </row>
    <row r="43" spans="1:13" x14ac:dyDescent="0.25">
      <c r="J43" s="20"/>
      <c r="K43" s="20"/>
    </row>
    <row r="44" spans="1:13" x14ac:dyDescent="0.25">
      <c r="J44" s="20"/>
      <c r="K44" s="20"/>
    </row>
  </sheetData>
  <mergeCells count="26">
    <mergeCell ref="B37:I37"/>
    <mergeCell ref="B38:I38"/>
    <mergeCell ref="B39:I39"/>
    <mergeCell ref="B40:I40"/>
    <mergeCell ref="B41:I41"/>
    <mergeCell ref="B42:I42"/>
    <mergeCell ref="B23:B24"/>
    <mergeCell ref="A13:I18"/>
    <mergeCell ref="L2:L17"/>
    <mergeCell ref="M2:M17"/>
    <mergeCell ref="A19:A33"/>
    <mergeCell ref="C30:I31"/>
    <mergeCell ref="B30:B31"/>
    <mergeCell ref="C32:I33"/>
    <mergeCell ref="B32:B33"/>
    <mergeCell ref="C19:I20"/>
    <mergeCell ref="B19:B20"/>
    <mergeCell ref="B21:B22"/>
    <mergeCell ref="C21:I22"/>
    <mergeCell ref="A2:I6"/>
    <mergeCell ref="C25:I25"/>
    <mergeCell ref="C26:I26"/>
    <mergeCell ref="C23:I24"/>
    <mergeCell ref="N2:N17"/>
    <mergeCell ref="O2:O17"/>
    <mergeCell ref="P2:P17"/>
  </mergeCells>
  <conditionalFormatting sqref="V2:V17">
    <cfRule type="cellIs" dxfId="1" priority="2" operator="equal">
      <formula>"Not Eff"</formula>
    </cfRule>
  </conditionalFormatting>
  <dataValidations count="5">
    <dataValidation type="list" allowBlank="1" showInputMessage="1" showErrorMessage="1" prompt="Select Gradient" sqref="M2:M17" xr:uid="{7E0BFC30-D572-4AE5-A2DD-DA7A61C906AF}">
      <formula1>$X$2:$X$12</formula1>
    </dataValidation>
    <dataValidation type="list" allowBlank="1" showInputMessage="1" showErrorMessage="1" prompt="Select Grate Type" sqref="L2:L17" xr:uid="{6AF9A363-6350-487F-9A4C-C9B1365492EB}">
      <formula1>$AA$2:$AA$6</formula1>
    </dataValidation>
    <dataValidation type="list" allowBlank="1" showInputMessage="1" showErrorMessage="1" prompt="Select Crossfall" sqref="N2:N17" xr:uid="{99E1E3CF-7EB2-4DED-AA94-0DBB9AA93B96}">
      <formula1>$Y$2:$Y$8</formula1>
    </dataValidation>
    <dataValidation type="list" allowBlank="1" showInputMessage="1" showErrorMessage="1" prompt="Select Manning's n" sqref="O2:O17" xr:uid="{178C51A0-45F8-4E92-8A74-027FF79B2680}">
      <formula1>$Z$2:$Z$5</formula1>
    </dataValidation>
    <dataValidation type="custom" allowBlank="1" showInputMessage="1" showErrorMessage="1" sqref="Q3:Q17 W3:W17" xr:uid="{8C9C8A50-B242-4991-A4B6-5E7EEFE643AE}">
      <formula1>Q3&gt;Q2</formula1>
    </dataValidation>
  </dataValidations>
  <pageMargins left="0.7" right="0.7" top="0.75" bottom="0.75" header="0.3" footer="0.3"/>
  <pageSetup paperSize="9" orientation="portrait" horizontalDpi="360" verticalDpi="360" r:id="rId1"/>
  <ignoredErrors>
    <ignoredError sqref="B19:B33"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8B089-8B6E-4B24-AA9D-3C422F5BAA15}">
  <dimension ref="A1:B17"/>
  <sheetViews>
    <sheetView workbookViewId="0">
      <selection activeCell="C1" sqref="C1"/>
    </sheetView>
  </sheetViews>
  <sheetFormatPr defaultRowHeight="15" x14ac:dyDescent="0.25"/>
  <sheetData>
    <row r="1" spans="1:2" ht="18" x14ac:dyDescent="0.25">
      <c r="A1" s="18" t="s">
        <v>9</v>
      </c>
      <c r="B1" s="18" t="s">
        <v>5</v>
      </c>
    </row>
    <row r="2" spans="1:2" x14ac:dyDescent="0.25">
      <c r="A2" s="10">
        <f>IF(A1=0.02,0.02,IF('How to use &amp; Eq. Calculations'!V2="Not Eff",A1,IF('How to use &amp; Eq. Calculations'!U2*('How to use &amp; Eq. Calculations'!V2/100)&lt;0.02,'How to use &amp; Eq. Calculations'!U2*('How to use &amp; Eq. Calculations'!V2/100),0.02)))</f>
        <v>0</v>
      </c>
      <c r="B2" s="10">
        <f>'How to use &amp; Eq. Calculations'!Q2</f>
        <v>0</v>
      </c>
    </row>
    <row r="3" spans="1:2" x14ac:dyDescent="0.25">
      <c r="A3" s="10">
        <f>IF(A2=0.01,0.01,IF('How to use &amp; Eq. Calculations'!V3="Not Eff",A2,IF('How to use &amp; Eq. Calculations'!U3*('How to use &amp; Eq. Calculations'!V3/100)&lt;0.01,'How to use &amp; Eq. Calculations'!U3*('How to use &amp; Eq. Calculations'!V3/100),0.01)))</f>
        <v>6.0456271716667096E-5</v>
      </c>
      <c r="B3" s="10">
        <f>'How to use &amp; Eq. Calculations'!Q3</f>
        <v>5.0000000000000001E-3</v>
      </c>
    </row>
    <row r="4" spans="1:2" x14ac:dyDescent="0.25">
      <c r="A4" s="10">
        <f>IF(A3=0.01,0.01,IF('How to use &amp; Eq. Calculations'!V4="Not Eff",A3,IF('How to use &amp; Eq. Calculations'!U4*('How to use &amp; Eq. Calculations'!V4/100)&lt;0.01,'How to use &amp; Eq. Calculations'!U4*('How to use &amp; Eq. Calculations'!V4/100),0.01)))</f>
        <v>3.8082291607668094E-4</v>
      </c>
      <c r="B4" s="10">
        <f>'How to use &amp; Eq. Calculations'!Q4</f>
        <v>0.01</v>
      </c>
    </row>
    <row r="5" spans="1:2" x14ac:dyDescent="0.25">
      <c r="A5" s="10">
        <f>IF(A4=0.01,0.01,IF('How to use &amp; Eq. Calculations'!V5="Not Eff",A4,IF('How to use &amp; Eq. Calculations'!U5*('How to use &amp; Eq. Calculations'!V5/100)&lt;0.01,'How to use &amp; Eq. Calculations'!U5*('How to use &amp; Eq. Calculations'!V5/100),0.01)))</f>
        <v>1.1101160912195829E-3</v>
      </c>
      <c r="B5" s="10">
        <f>'How to use &amp; Eq. Calculations'!Q5</f>
        <v>1.4999999999999999E-2</v>
      </c>
    </row>
    <row r="6" spans="1:2" x14ac:dyDescent="0.25">
      <c r="A6" s="10">
        <f>IF(A5=0.01,0.01,IF('How to use &amp; Eq. Calculations'!V6="Not Eff",A5,IF('How to use &amp; Eq. Calculations'!U6*('How to use &amp; Eq. Calculations'!V6/100)&lt;0.01,'How to use &amp; Eq. Calculations'!U6*('How to use &amp; Eq. Calculations'!V6/100),0.01)))</f>
        <v>2.356580942599237E-3</v>
      </c>
      <c r="B6" s="10">
        <f>'How to use &amp; Eq. Calculations'!Q6</f>
        <v>0.02</v>
      </c>
    </row>
    <row r="7" spans="1:2" x14ac:dyDescent="0.25">
      <c r="A7" s="10">
        <f>IF(A6=0.01,0.01,IF('How to use &amp; Eq. Calculations'!V7="Not Eff",A6,IF('How to use &amp; Eq. Calculations'!U7*('How to use &amp; Eq. Calculations'!V7/100)&lt;0.01,'How to use &amp; Eq. Calculations'!U7*('How to use &amp; Eq. Calculations'!V7/100),0.01)))</f>
        <v>4.1994414466607404E-3</v>
      </c>
      <c r="B7" s="10">
        <f>'How to use &amp; Eq. Calculations'!Q7</f>
        <v>2.5000000000000001E-2</v>
      </c>
    </row>
    <row r="8" spans="1:2" x14ac:dyDescent="0.25">
      <c r="A8" s="10">
        <f>IF(A7=0.01,0.01,IF('How to use &amp; Eq. Calculations'!V8="Not Eff",A7,IF('How to use &amp; Eq. Calculations'!U8*('How to use &amp; Eq. Calculations'!V8/100)&lt;0.01,'How to use &amp; Eq. Calculations'!U8*('How to use &amp; Eq. Calculations'!V8/100),0.01)))</f>
        <v>6.692433831933086E-3</v>
      </c>
      <c r="B8" s="10">
        <f>'How to use &amp; Eq. Calculations'!Q8</f>
        <v>0.03</v>
      </c>
    </row>
    <row r="9" spans="1:2" x14ac:dyDescent="0.25">
      <c r="A9" s="10">
        <f>IF(A8=0.01,0.01,IF('How to use &amp; Eq. Calculations'!V9="Not Eff",A8,IF('How to use &amp; Eq. Calculations'!U9*('How to use &amp; Eq. Calculations'!V9/100)&lt;0.01,'How to use &amp; Eq. Calculations'!U9*('How to use &amp; Eq. Calculations'!V9/100),0.01)))</f>
        <v>9.8651835580778422E-3</v>
      </c>
      <c r="B9" s="10">
        <f>'How to use &amp; Eq. Calculations'!Q9</f>
        <v>3.5000000000000003E-2</v>
      </c>
    </row>
    <row r="10" spans="1:2" x14ac:dyDescent="0.25">
      <c r="A10" s="10">
        <f>IF(A9=0.01,0.01,IF('How to use &amp; Eq. Calculations'!V10="Not Eff",A9,IF('How to use &amp; Eq. Calculations'!U10*('How to use &amp; Eq. Calculations'!V10/100)&lt;0.01,'How to use &amp; Eq. Calculations'!U10*('How to use &amp; Eq. Calculations'!V10/100),0.01)))</f>
        <v>0.01</v>
      </c>
      <c r="B10" s="10">
        <f>'How to use &amp; Eq. Calculations'!Q10</f>
        <v>0.04</v>
      </c>
    </row>
    <row r="11" spans="1:2" x14ac:dyDescent="0.25">
      <c r="A11" s="10">
        <f>IF(A10=0.01,0.01,IF('How to use &amp; Eq. Calculations'!V11="Not Eff",A10,IF('How to use &amp; Eq. Calculations'!U11*('How to use &amp; Eq. Calculations'!V11/100)&lt;0.01,'How to use &amp; Eq. Calculations'!U11*('How to use &amp; Eq. Calculations'!V11/100),0.01)))</f>
        <v>0.01</v>
      </c>
      <c r="B11" s="10">
        <f>'How to use &amp; Eq. Calculations'!Q11</f>
        <v>4.4999999999999998E-2</v>
      </c>
    </row>
    <row r="12" spans="1:2" x14ac:dyDescent="0.25">
      <c r="A12" s="10">
        <f>IF(A11=0.01,0.01,IF('How to use &amp; Eq. Calculations'!V12="Not Eff",A11,IF('How to use &amp; Eq. Calculations'!U12*('How to use &amp; Eq. Calculations'!V12/100)&lt;0.01,'How to use &amp; Eq. Calculations'!U12*('How to use &amp; Eq. Calculations'!V12/100),0.01)))</f>
        <v>0.01</v>
      </c>
      <c r="B12" s="10">
        <f>'How to use &amp; Eq. Calculations'!Q12</f>
        <v>0.05</v>
      </c>
    </row>
    <row r="13" spans="1:2" x14ac:dyDescent="0.25">
      <c r="A13" s="10">
        <f>IF(A12=0.01,0.01,IF('How to use &amp; Eq. Calculations'!V13="Not Eff",A12,IF('How to use &amp; Eq. Calculations'!U13*('How to use &amp; Eq. Calculations'!V13/100)&lt;0.01,'How to use &amp; Eq. Calculations'!U13*('How to use &amp; Eq. Calculations'!V13/100),0.01)))</f>
        <v>0.01</v>
      </c>
      <c r="B13" s="10">
        <f>'How to use &amp; Eq. Calculations'!Q13</f>
        <v>5.5E-2</v>
      </c>
    </row>
    <row r="14" spans="1:2" x14ac:dyDescent="0.25">
      <c r="A14" s="10">
        <f>IF(A13=0.01,0.01,IF('How to use &amp; Eq. Calculations'!V14="Not Eff",A13,IF('How to use &amp; Eq. Calculations'!U14*('How to use &amp; Eq. Calculations'!V14/100)&lt;0.01,'How to use &amp; Eq. Calculations'!U14*('How to use &amp; Eq. Calculations'!V14/100),0.01)))</f>
        <v>0.01</v>
      </c>
      <c r="B14" s="10">
        <f>'How to use &amp; Eq. Calculations'!Q14</f>
        <v>0.06</v>
      </c>
    </row>
    <row r="15" spans="1:2" x14ac:dyDescent="0.25">
      <c r="A15" s="10">
        <f>IF(A14=0.01,0.01,IF('How to use &amp; Eq. Calculations'!V15="Not Eff",A14,IF('How to use &amp; Eq. Calculations'!U15*('How to use &amp; Eq. Calculations'!V15/100)&lt;0.01,'How to use &amp; Eq. Calculations'!U15*('How to use &amp; Eq. Calculations'!V15/100),0.01)))</f>
        <v>0.01</v>
      </c>
      <c r="B15" s="10">
        <f>'How to use &amp; Eq. Calculations'!Q15</f>
        <v>6.5000000000000002E-2</v>
      </c>
    </row>
    <row r="16" spans="1:2" x14ac:dyDescent="0.25">
      <c r="A16" s="10">
        <f>IF(A15=0.01,0.01,IF('How to use &amp; Eq. Calculations'!V16="Not Eff",A15,IF('How to use &amp; Eq. Calculations'!U16*('How to use &amp; Eq. Calculations'!V16/100)&lt;0.01,'How to use &amp; Eq. Calculations'!U16*('How to use &amp; Eq. Calculations'!V16/100),0.01)))</f>
        <v>0.01</v>
      </c>
      <c r="B16" s="10">
        <f>'How to use &amp; Eq. Calculations'!Q16</f>
        <v>7.0000000000000007E-2</v>
      </c>
    </row>
    <row r="17" spans="1:2" x14ac:dyDescent="0.25">
      <c r="A17" s="10">
        <f>IF(A16=0.01,0.01,IF('How to use &amp; Eq. Calculations'!V17="Not Eff",A16,IF('How to use &amp; Eq. Calculations'!U17*('How to use &amp; Eq. Calculations'!V17/100)&lt;0.01,'How to use &amp; Eq. Calculations'!U17*('How to use &amp; Eq. Calculations'!V17/100),0.01)))</f>
        <v>0.01</v>
      </c>
      <c r="B17" s="10">
        <f>'How to use &amp; Eq. Calculations'!Q17</f>
        <v>7.4999999999999997E-2</v>
      </c>
    </row>
  </sheetData>
  <conditionalFormatting sqref="A2:A17">
    <cfRule type="cellIs" dxfId="0" priority="1" operator="equal">
      <formula>0.01</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78B2F-A39C-4FCC-9881-920055D8A2D7}">
  <dimension ref="A1:A2"/>
  <sheetViews>
    <sheetView workbookViewId="0">
      <selection activeCell="A12" sqref="A12"/>
    </sheetView>
  </sheetViews>
  <sheetFormatPr defaultRowHeight="15" x14ac:dyDescent="0.25"/>
  <cols>
    <col min="1" max="1" width="86.7109375" bestFit="1" customWidth="1"/>
  </cols>
  <sheetData>
    <row r="1" spans="1:1" x14ac:dyDescent="0.25">
      <c r="A1" t="s">
        <v>11</v>
      </c>
    </row>
    <row r="2" spans="1:1" x14ac:dyDescent="0.25">
      <c r="A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 &amp; Eq. Calculations</vt:lpstr>
      <vt:lpstr>pit_inlet_curves</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Angelos Livogiannis</dc:creator>
  <cp:lastModifiedBy>Duncan Kitts</cp:lastModifiedBy>
  <dcterms:created xsi:type="dcterms:W3CDTF">2024-01-08T16:46:20Z</dcterms:created>
  <dcterms:modified xsi:type="dcterms:W3CDTF">2024-04-03T08:13:59Z</dcterms:modified>
</cp:coreProperties>
</file>